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abriela.Dugoiasu\Desktop\My Documents\POIM\MONITORIZARE\CONTRACTE\BEI\Circulara actualizare tarife\"/>
    </mc:Choice>
  </mc:AlternateContent>
  <bookViews>
    <workbookView xWindow="0" yWindow="0" windowWidth="28800" windowHeight="12435" activeTab="1"/>
  </bookViews>
  <sheets>
    <sheet name="General" sheetId="8" r:id="rId1"/>
    <sheet name="DPC" sheetId="5" r:id="rId2"/>
    <sheet name="Plan tarifar AF" sheetId="9" r:id="rId3"/>
    <sheet name="Lista" sheetId="3" state="hidden" r:id="rId4"/>
  </sheets>
  <externalReferences>
    <externalReference r:id="rId5"/>
    <externalReference r:id="rId6"/>
  </externalReferences>
  <definedNames>
    <definedName name="_xlnm.Print_Area" localSheetId="1">DPC!$A$2:$E$43</definedName>
    <definedName name="_xlnm.Print_Area" localSheetId="0">General!$A$1:$B$15</definedName>
    <definedName name="tva">[1]liste!$F$2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6" i="5" l="1"/>
  <c r="A3" i="9"/>
  <c r="E7" i="5"/>
  <c r="E35" i="5"/>
  <c r="E37" i="5"/>
  <c r="E41" i="5"/>
  <c r="E43" i="5"/>
  <c r="E26" i="5"/>
  <c r="E27" i="5" s="1"/>
  <c r="D2" i="9"/>
  <c r="E2" i="9"/>
  <c r="F2" i="9" s="1"/>
  <c r="G2" i="9" s="1"/>
  <c r="H2" i="9" s="1"/>
  <c r="I2" i="9" s="1"/>
  <c r="J2" i="9" s="1"/>
  <c r="K2" i="9" s="1"/>
  <c r="L2" i="9" s="1"/>
  <c r="M2" i="9" s="1"/>
  <c r="N2" i="9" s="1"/>
  <c r="O2" i="9" s="1"/>
  <c r="P2" i="9" s="1"/>
  <c r="Q2" i="9" s="1"/>
  <c r="R2" i="9" s="1"/>
  <c r="S2" i="9" s="1"/>
  <c r="T2" i="9" s="1"/>
  <c r="U2" i="9" s="1"/>
  <c r="V2" i="9" s="1"/>
  <c r="W2" i="9" s="1"/>
  <c r="X2" i="9" s="1"/>
  <c r="Y2" i="9" s="1"/>
  <c r="A34" i="9"/>
  <c r="A33" i="9"/>
  <c r="A32" i="9"/>
  <c r="A31" i="9"/>
  <c r="A30" i="9"/>
  <c r="A29" i="9"/>
  <c r="A28" i="9"/>
  <c r="A27" i="9"/>
  <c r="A26" i="9"/>
  <c r="A25" i="9"/>
  <c r="A24" i="9"/>
  <c r="A23" i="9"/>
  <c r="A22" i="9"/>
  <c r="A21" i="9"/>
  <c r="A20" i="9"/>
  <c r="A19" i="9"/>
  <c r="Y18" i="9"/>
  <c r="X18" i="9"/>
  <c r="W18" i="9"/>
  <c r="V18" i="9"/>
  <c r="U18" i="9"/>
  <c r="T18" i="9"/>
  <c r="S18" i="9"/>
  <c r="R18" i="9"/>
  <c r="Q18" i="9"/>
  <c r="P18" i="9"/>
  <c r="O18" i="9"/>
  <c r="N18" i="9"/>
  <c r="M18" i="9"/>
  <c r="L18" i="9"/>
  <c r="K18" i="9"/>
  <c r="J18" i="9"/>
  <c r="I18" i="9"/>
  <c r="H18" i="9"/>
  <c r="G18" i="9"/>
  <c r="F18" i="9"/>
  <c r="E18" i="9"/>
  <c r="D18" i="9"/>
  <c r="C18" i="9"/>
  <c r="A18" i="9"/>
  <c r="A17" i="9"/>
  <c r="A16" i="9"/>
  <c r="A15" i="9"/>
  <c r="A14" i="9"/>
  <c r="A13" i="9"/>
  <c r="A12" i="9"/>
  <c r="A11" i="9"/>
  <c r="A10" i="9"/>
  <c r="A9" i="9"/>
  <c r="A8" i="9"/>
  <c r="A7" i="9"/>
  <c r="A6" i="9"/>
  <c r="A5" i="9"/>
  <c r="A4" i="9"/>
</calcChain>
</file>

<file path=xl/comments1.xml><?xml version="1.0" encoding="utf-8"?>
<comments xmlns="http://schemas.openxmlformats.org/spreadsheetml/2006/main">
  <authors>
    <author>Alina Armasu</author>
  </authors>
  <commentList>
    <comment ref="B5" authorId="0" shapeId="0">
      <text>
        <r>
          <rPr>
            <b/>
            <sz val="9"/>
            <color indexed="81"/>
            <rFont val="Segoe UI"/>
            <family val="2"/>
            <charset val="238"/>
          </rPr>
          <t>Alina Armasu:</t>
        </r>
        <r>
          <rPr>
            <sz val="9"/>
            <color indexed="81"/>
            <rFont val="Segoe UI"/>
            <family val="2"/>
            <charset val="238"/>
          </rPr>
          <t xml:space="preserve">
DPC Phase 1 = 209 lei/tona
DPC Phase 2 = 400 lei/tona
DPC Phase 1 + 2 = 246 lei/tona</t>
        </r>
      </text>
    </comment>
    <comment ref="B10" authorId="0" shapeId="0">
      <text>
        <r>
          <rPr>
            <b/>
            <sz val="9"/>
            <color indexed="81"/>
            <rFont val="Segoe UI"/>
            <family val="2"/>
            <charset val="238"/>
          </rPr>
          <t>Alina Armasu:</t>
        </r>
        <r>
          <rPr>
            <sz val="9"/>
            <color indexed="81"/>
            <rFont val="Segoe UI"/>
            <family val="2"/>
            <charset val="238"/>
          </rPr>
          <t xml:space="preserve">
Nu a fost identificata valoarea DPC in ACB</t>
        </r>
      </text>
    </comment>
    <comment ref="B27" authorId="0" shapeId="0">
      <text>
        <r>
          <rPr>
            <b/>
            <sz val="9"/>
            <color indexed="81"/>
            <rFont val="Segoe UI"/>
            <family val="2"/>
            <charset val="238"/>
          </rPr>
          <t>Alina Armasu:</t>
        </r>
        <r>
          <rPr>
            <sz val="9"/>
            <color indexed="81"/>
            <rFont val="Segoe UI"/>
            <family val="2"/>
            <charset val="238"/>
          </rPr>
          <t xml:space="preserve">
Nu a fost identificata valoarea DPC in ACB</t>
        </r>
      </text>
    </comment>
    <comment ref="B34" authorId="0" shapeId="0">
      <text>
        <r>
          <rPr>
            <b/>
            <sz val="9"/>
            <color indexed="81"/>
            <rFont val="Segoe UI"/>
            <family val="2"/>
            <charset val="238"/>
          </rPr>
          <t>Alina Armasu:</t>
        </r>
        <r>
          <rPr>
            <sz val="9"/>
            <color indexed="81"/>
            <rFont val="Segoe UI"/>
            <family val="2"/>
            <charset val="238"/>
          </rPr>
          <t xml:space="preserve">
Nu a fost identificata valoarea DPC in ACB</t>
        </r>
      </text>
    </comment>
  </commentList>
</comments>
</file>

<file path=xl/sharedStrings.xml><?xml version="1.0" encoding="utf-8"?>
<sst xmlns="http://schemas.openxmlformats.org/spreadsheetml/2006/main" count="104" uniqueCount="81">
  <si>
    <t>Sursa</t>
  </si>
  <si>
    <t>Element</t>
  </si>
  <si>
    <t>Valoare</t>
  </si>
  <si>
    <t>UM</t>
  </si>
  <si>
    <t>lei/tona</t>
  </si>
  <si>
    <t>Nr. crt.</t>
  </si>
  <si>
    <t>%</t>
  </si>
  <si>
    <t>Fisele de fundamentare</t>
  </si>
  <si>
    <t>Cantitatea totala colectata de deseuri menajere si similare</t>
  </si>
  <si>
    <t>tone/an</t>
  </si>
  <si>
    <t>Statie de sortare</t>
  </si>
  <si>
    <t>Statie de compostare</t>
  </si>
  <si>
    <t>TMB</t>
  </si>
  <si>
    <t>DA</t>
  </si>
  <si>
    <t>NU</t>
  </si>
  <si>
    <t>Ponderea deseurilor de ambalaje in deseuri reciclabile menajere si similare</t>
  </si>
  <si>
    <t>Indice Preturilor de Consum (IPC)</t>
  </si>
  <si>
    <t>INS</t>
  </si>
  <si>
    <t>A</t>
  </si>
  <si>
    <t>DATE DE INTRARE</t>
  </si>
  <si>
    <t>Valoarea Contributiei pentru economia circulara</t>
  </si>
  <si>
    <t>OUG 196/2005</t>
  </si>
  <si>
    <t xml:space="preserve">lei </t>
  </si>
  <si>
    <t>ani</t>
  </si>
  <si>
    <t>B</t>
  </si>
  <si>
    <t>Calcul Contributia OIREP</t>
  </si>
  <si>
    <t>C</t>
  </si>
  <si>
    <t>Scopul machetei</t>
  </si>
  <si>
    <t>Reguli de completare</t>
  </si>
  <si>
    <t>Etape</t>
  </si>
  <si>
    <t>Pasul 1</t>
  </si>
  <si>
    <t>Pasul 2</t>
  </si>
  <si>
    <t>TARIFUL SISTEMULUI DE SALUBRIZARE</t>
  </si>
  <si>
    <t>Deseuri reciclabile menajere si similare generate</t>
  </si>
  <si>
    <t>Deseuri reziduale menajere si similare generate</t>
  </si>
  <si>
    <t>Biodeseuri menajere si similare generate</t>
  </si>
  <si>
    <t>Pasul 3</t>
  </si>
  <si>
    <t>TARIFUL SISTEMULUI DE SALUBRIZARE DIMINUAT CU CONTRIBUTIA OIREP</t>
  </si>
  <si>
    <t>Pret mediu de valorificare a deseurilor reciclabile din anul precedent</t>
  </si>
  <si>
    <t>Tarif distinct pentru gestionarea deseurilor reciclabile menajere si similare</t>
  </si>
  <si>
    <t>Calcul investitii suplimentare fata de aplicatia de finantare</t>
  </si>
  <si>
    <t>Durata de viata economica a investitiilor suplimentare</t>
  </si>
  <si>
    <t>VARIABILE UTILIZATE LA ACTUALIZAREA DPC</t>
  </si>
  <si>
    <t>B.1</t>
  </si>
  <si>
    <t>B.2</t>
  </si>
  <si>
    <t>B.3</t>
  </si>
  <si>
    <t>B.4</t>
  </si>
  <si>
    <t xml:space="preserve"> DPC ACTUALIZAT</t>
  </si>
  <si>
    <t>Calcul Contributia pentru economia circulara pentru cantitatea de deseuri depozitata</t>
  </si>
  <si>
    <t>INSTALATII DE TRATARE ALE SMID-ului</t>
  </si>
  <si>
    <t xml:space="preserve">Cantitatea totala actualizata de deseuri </t>
  </si>
  <si>
    <t xml:space="preserve">Tarif distinct pentru gestionarea biodeșeurilor menajere si similare </t>
  </si>
  <si>
    <t xml:space="preserve">Tarif distinct pentru gestionarea deșeurilor reziduale menajere si similare </t>
  </si>
  <si>
    <t>lei/an/tona</t>
  </si>
  <si>
    <t>Investitii suplimentare estimate pe toata durata de analiza</t>
  </si>
  <si>
    <t>SMID</t>
  </si>
  <si>
    <t>PLAN TARIFAR ANEXAT LA CONTRACTUL DE FINANTARE</t>
  </si>
  <si>
    <t>DPC aplicatia de finantare</t>
  </si>
  <si>
    <t>Selecteaza judet:</t>
  </si>
  <si>
    <t>ALBA</t>
  </si>
  <si>
    <t>Aplicatia de finantare</t>
  </si>
  <si>
    <t>Cost unitar dinamic (DPC)</t>
  </si>
  <si>
    <t>INDICATORI DE PERFORMANTA</t>
  </si>
  <si>
    <t>TARIFE DISTINCTE</t>
  </si>
  <si>
    <t>Scopul machetei este de a actualiza DPC-ul prevăzut în Planul Tarifar. DPC-ul reprezintă valoarea maximă la care se asigură recuperarea integrală a costurilor de investiție și a costurilor de operare și întreținere a SMID-ului și coincide cu tariful maximal pentru agenți economici și instituții publice. De asemenea, macheta acorda suport in verificarea incadrarii in DPC-ul actualizat a propunerilor de tarife de salubrizare transmise de operatorii de salubrizare.</t>
  </si>
  <si>
    <t>Se vor completa doar celulele evidențiate în gri din sheet-urile ”DPC” și ”Plan tarifar AF” (DACĂ ESTE CAZUL). Celelalte celule conțin formule.</t>
  </si>
  <si>
    <t>In sheet-ul ”DPC” se va alege județul din lista prevăzută la celula ”D2”. Valoarea DPC din aplicatia de finantare va fi completata automat de macheta in celula "E7".</t>
  </si>
  <si>
    <t>Punctul A "Date de intrare" - se vor introduce datele actualizate, caracteristice fiecarui SMID.</t>
  </si>
  <si>
    <t>Punctul B "Variabile luate in calcul la actualizarea DPC" - se vor introduce datele cu privire la indicele preturilor de consum la punctul B.1, de la adresa http://www.insse.ro/cms/ro/content/ipc-serii-de-date si datele cu privire la investitiile suplimentare fata de aplicatia de finantare cu privire la extinderea sistemului de colectare, la punctul B.4.</t>
  </si>
  <si>
    <t>APLICARE IPC</t>
  </si>
  <si>
    <t>INCLUDERE CEC</t>
  </si>
  <si>
    <t>INCLUDERE CONTRIBUTIE OIREP</t>
  </si>
  <si>
    <t>INCLUDERE INVESTITII SUPLIMENTARE IN EXTINDEREA SISTEMULUI DE COLECTARE</t>
  </si>
  <si>
    <t>CALCUL DPC ACTUALIZAT</t>
  </si>
  <si>
    <t>Colectarea separata a deseurilor reciclabile din total deseuri reciclabile menajere si similare</t>
  </si>
  <si>
    <t>Depozitare deseuri tratate la TMB</t>
  </si>
  <si>
    <t>Depozitare reziduuri compostare</t>
  </si>
  <si>
    <t>Depozitare reziduuri sortare</t>
  </si>
  <si>
    <t>Documentatia de atribuire / Legea 211/2011 si Recomandari MMAP</t>
  </si>
  <si>
    <t>COMPOZITIA DESEURILOR MENAJERE SI SIMILARE</t>
  </si>
  <si>
    <t>Compozitie conform metodologiei europene/ prevederi Legea 211/2011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</si>
</sst>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i/>
      <sz val="10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66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hair">
        <color indexed="64"/>
      </top>
      <bottom style="hair">
        <color indexed="64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499984740745262"/>
      </left>
      <right/>
      <top/>
      <bottom style="hair">
        <color indexed="64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0" xfId="0" applyFont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3" fillId="3" borderId="0" xfId="0" applyFont="1" applyFill="1"/>
    <xf numFmtId="0" fontId="5" fillId="3" borderId="0" xfId="0" applyFont="1" applyFill="1"/>
    <xf numFmtId="0" fontId="1" fillId="3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1" fillId="3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3" borderId="0" xfId="0" applyFill="1"/>
    <xf numFmtId="0" fontId="7" fillId="3" borderId="5" xfId="0" applyFont="1" applyFill="1" applyBorder="1" applyAlignment="1">
      <alignment vertical="top" wrapText="1"/>
    </xf>
    <xf numFmtId="0" fontId="7" fillId="3" borderId="0" xfId="0" applyFont="1" applyFill="1" applyAlignment="1">
      <alignment vertical="top"/>
    </xf>
    <xf numFmtId="0" fontId="7" fillId="3" borderId="0" xfId="0" applyFont="1" applyFill="1" applyAlignment="1">
      <alignment vertical="top" wrapText="1"/>
    </xf>
    <xf numFmtId="0" fontId="8" fillId="3" borderId="6" xfId="0" applyFont="1" applyFill="1" applyBorder="1" applyAlignment="1">
      <alignment vertical="top" wrapText="1"/>
    </xf>
    <xf numFmtId="0" fontId="8" fillId="3" borderId="7" xfId="0" applyFont="1" applyFill="1" applyBorder="1" applyAlignment="1">
      <alignment vertical="top" wrapText="1"/>
    </xf>
    <xf numFmtId="0" fontId="8" fillId="3" borderId="8" xfId="0" applyFont="1" applyFill="1" applyBorder="1" applyAlignment="1">
      <alignment vertical="top" wrapText="1"/>
    </xf>
    <xf numFmtId="0" fontId="0" fillId="3" borderId="0" xfId="0" applyFont="1" applyFill="1"/>
    <xf numFmtId="4" fontId="5" fillId="0" borderId="0" xfId="0" applyNumberFormat="1" applyFont="1" applyAlignment="1">
      <alignment horizontal="center"/>
    </xf>
    <xf numFmtId="0" fontId="2" fillId="0" borderId="18" xfId="0" applyFont="1" applyBorder="1" applyAlignment="1">
      <alignment vertic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4" fontId="5" fillId="0" borderId="0" xfId="0" applyNumberFormat="1" applyFont="1" applyBorder="1" applyAlignment="1">
      <alignment horizontal="center"/>
    </xf>
    <xf numFmtId="0" fontId="2" fillId="0" borderId="35" xfId="0" applyFont="1" applyBorder="1" applyAlignment="1">
      <alignment vertical="center"/>
    </xf>
    <xf numFmtId="4" fontId="5" fillId="0" borderId="13" xfId="0" applyNumberFormat="1" applyFont="1" applyBorder="1" applyAlignment="1">
      <alignment horizontal="center"/>
    </xf>
    <xf numFmtId="4" fontId="5" fillId="0" borderId="36" xfId="0" applyNumberFormat="1" applyFont="1" applyBorder="1" applyAlignment="1">
      <alignment horizontal="center"/>
    </xf>
    <xf numFmtId="4" fontId="3" fillId="0" borderId="13" xfId="0" applyNumberFormat="1" applyFont="1" applyBorder="1" applyAlignment="1">
      <alignment horizontal="center"/>
    </xf>
    <xf numFmtId="4" fontId="3" fillId="0" borderId="36" xfId="0" applyNumberFormat="1" applyFont="1" applyBorder="1" applyAlignment="1">
      <alignment horizontal="center"/>
    </xf>
    <xf numFmtId="0" fontId="3" fillId="0" borderId="13" xfId="0" applyFont="1" applyBorder="1"/>
    <xf numFmtId="0" fontId="2" fillId="0" borderId="24" xfId="0" applyFont="1" applyBorder="1" applyAlignment="1">
      <alignment vertical="center"/>
    </xf>
    <xf numFmtId="4" fontId="3" fillId="0" borderId="15" xfId="0" applyNumberFormat="1" applyFont="1" applyBorder="1"/>
    <xf numFmtId="4" fontId="3" fillId="0" borderId="25" xfId="0" applyNumberFormat="1" applyFont="1" applyBorder="1"/>
    <xf numFmtId="4" fontId="2" fillId="4" borderId="13" xfId="0" applyNumberFormat="1" applyFont="1" applyFill="1" applyBorder="1" applyAlignment="1">
      <alignment horizontal="center" vertical="center"/>
    </xf>
    <xf numFmtId="4" fontId="2" fillId="4" borderId="15" xfId="0" applyNumberFormat="1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right" vertical="center"/>
    </xf>
    <xf numFmtId="0" fontId="17" fillId="3" borderId="9" xfId="0" applyFont="1" applyFill="1" applyBorder="1" applyAlignment="1">
      <alignment horizontal="left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4" fontId="1" fillId="2" borderId="11" xfId="0" applyNumberFormat="1" applyFont="1" applyFill="1" applyBorder="1" applyAlignment="1">
      <alignment horizontal="center"/>
    </xf>
    <xf numFmtId="4" fontId="1" fillId="2" borderId="3" xfId="0" applyNumberFormat="1" applyFont="1" applyFill="1" applyBorder="1" applyAlignment="1">
      <alignment horizontal="center"/>
    </xf>
    <xf numFmtId="0" fontId="17" fillId="0" borderId="9" xfId="0" applyFont="1" applyFill="1" applyBorder="1" applyAlignment="1">
      <alignment horizontal="left" vertical="center" wrapText="1"/>
    </xf>
    <xf numFmtId="0" fontId="17" fillId="3" borderId="9" xfId="0" applyFont="1" applyFill="1" applyBorder="1" applyAlignment="1">
      <alignment horizontal="left" vertical="center" wrapText="1"/>
    </xf>
    <xf numFmtId="0" fontId="16" fillId="3" borderId="9" xfId="0" applyFont="1" applyFill="1" applyBorder="1" applyAlignment="1">
      <alignment horizontal="center" vertical="center"/>
    </xf>
    <xf numFmtId="0" fontId="16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/>
    </xf>
    <xf numFmtId="0" fontId="16" fillId="3" borderId="9" xfId="0" applyFont="1" applyFill="1" applyBorder="1" applyAlignment="1">
      <alignment horizontal="left" vertical="center"/>
    </xf>
    <xf numFmtId="10" fontId="1" fillId="2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10" fontId="1" fillId="2" borderId="3" xfId="0" applyNumberFormat="1" applyFont="1" applyFill="1" applyBorder="1" applyAlignment="1">
      <alignment horizontal="center" vertical="center"/>
    </xf>
    <xf numFmtId="10" fontId="1" fillId="2" borderId="14" xfId="0" applyNumberFormat="1" applyFont="1" applyFill="1" applyBorder="1" applyAlignment="1">
      <alignment horizontal="center" vertical="center"/>
    </xf>
    <xf numFmtId="10" fontId="1" fillId="2" borderId="39" xfId="0" applyNumberFormat="1" applyFont="1" applyFill="1" applyBorder="1" applyAlignment="1">
      <alignment horizontal="center" vertical="center"/>
    </xf>
    <xf numFmtId="9" fontId="1" fillId="2" borderId="3" xfId="0" applyNumberFormat="1" applyFont="1" applyFill="1" applyBorder="1" applyAlignment="1">
      <alignment horizontal="center" vertical="center"/>
    </xf>
    <xf numFmtId="9" fontId="1" fillId="2" borderId="14" xfId="0" applyNumberFormat="1" applyFont="1" applyFill="1" applyBorder="1" applyAlignment="1">
      <alignment horizontal="center" vertical="center"/>
    </xf>
    <xf numFmtId="0" fontId="6" fillId="5" borderId="4" xfId="0" applyFont="1" applyFill="1" applyBorder="1" applyAlignment="1">
      <alignment vertical="top"/>
    </xf>
    <xf numFmtId="0" fontId="6" fillId="0" borderId="0" xfId="0" applyFont="1" applyAlignment="1">
      <alignment vertical="top"/>
    </xf>
    <xf numFmtId="0" fontId="6" fillId="5" borderId="4" xfId="0" applyFont="1" applyFill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8" fillId="3" borderId="0" xfId="0" applyFont="1" applyFill="1" applyAlignment="1">
      <alignment vertical="top" wrapText="1"/>
    </xf>
    <xf numFmtId="0" fontId="9" fillId="3" borderId="40" xfId="0" applyFont="1" applyFill="1" applyBorder="1" applyAlignment="1">
      <alignment horizontal="right" vertical="top"/>
    </xf>
    <xf numFmtId="0" fontId="9" fillId="3" borderId="41" xfId="0" applyFont="1" applyFill="1" applyBorder="1" applyAlignment="1">
      <alignment horizontal="right" vertical="top"/>
    </xf>
    <xf numFmtId="4" fontId="2" fillId="2" borderId="0" xfId="0" applyNumberFormat="1" applyFont="1" applyFill="1" applyBorder="1" applyAlignment="1">
      <alignment horizontal="center" vertical="center"/>
    </xf>
    <xf numFmtId="4" fontId="2" fillId="2" borderId="13" xfId="0" applyNumberFormat="1" applyFont="1" applyFill="1" applyBorder="1" applyAlignment="1">
      <alignment horizontal="center" vertical="center"/>
    </xf>
    <xf numFmtId="0" fontId="19" fillId="3" borderId="9" xfId="0" applyFont="1" applyFill="1" applyBorder="1" applyAlignment="1">
      <alignment horizontal="center" vertical="center"/>
    </xf>
    <xf numFmtId="0" fontId="19" fillId="3" borderId="9" xfId="0" applyFont="1" applyFill="1" applyBorder="1" applyAlignment="1">
      <alignment horizontal="left" vertical="center"/>
    </xf>
    <xf numFmtId="0" fontId="19" fillId="3" borderId="0" xfId="0" applyFont="1" applyFill="1" applyAlignment="1">
      <alignment horizontal="left" vertical="center" wrapText="1"/>
    </xf>
    <xf numFmtId="0" fontId="1" fillId="3" borderId="10" xfId="0" applyFont="1" applyFill="1" applyBorder="1" applyAlignment="1">
      <alignment horizontal="center" vertical="center" wrapText="1"/>
    </xf>
    <xf numFmtId="4" fontId="16" fillId="6" borderId="16" xfId="0" applyNumberFormat="1" applyFont="1" applyFill="1" applyBorder="1" applyAlignment="1">
      <alignment horizontal="center" vertical="center"/>
    </xf>
    <xf numFmtId="0" fontId="11" fillId="7" borderId="21" xfId="0" applyFont="1" applyFill="1" applyBorder="1" applyAlignment="1">
      <alignment horizontal="center" vertical="center" wrapText="1"/>
    </xf>
    <xf numFmtId="0" fontId="18" fillId="7" borderId="21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/>
    </xf>
    <xf numFmtId="10" fontId="1" fillId="2" borderId="9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4" fontId="1" fillId="0" borderId="39" xfId="0" applyNumberFormat="1" applyFont="1" applyFill="1" applyBorder="1" applyAlignment="1">
      <alignment horizontal="center" vertical="center"/>
    </xf>
    <xf numFmtId="4" fontId="0" fillId="0" borderId="13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1" fillId="0" borderId="9" xfId="0" applyNumberFormat="1" applyFont="1" applyFill="1" applyBorder="1" applyAlignment="1">
      <alignment horizontal="center" vertical="center"/>
    </xf>
    <xf numFmtId="0" fontId="21" fillId="3" borderId="9" xfId="0" applyFont="1" applyFill="1" applyBorder="1" applyAlignment="1">
      <alignment horizontal="left" vertical="center"/>
    </xf>
    <xf numFmtId="0" fontId="21" fillId="3" borderId="0" xfId="0" applyFont="1" applyFill="1" applyAlignment="1">
      <alignment horizontal="left" vertical="center" wrapText="1"/>
    </xf>
    <xf numFmtId="0" fontId="16" fillId="3" borderId="12" xfId="0" applyFont="1" applyFill="1" applyBorder="1" applyAlignment="1">
      <alignment horizontal="left" vertical="center"/>
    </xf>
    <xf numFmtId="0" fontId="16" fillId="3" borderId="13" xfId="0" applyFont="1" applyFill="1" applyBorder="1" applyAlignment="1">
      <alignment horizontal="left" vertical="center"/>
    </xf>
    <xf numFmtId="0" fontId="1" fillId="3" borderId="9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left" vertical="center"/>
    </xf>
    <xf numFmtId="0" fontId="10" fillId="3" borderId="13" xfId="0" applyFont="1" applyFill="1" applyBorder="1" applyAlignment="1">
      <alignment horizontal="left" vertical="center"/>
    </xf>
    <xf numFmtId="0" fontId="15" fillId="3" borderId="17" xfId="0" applyFont="1" applyFill="1" applyBorder="1" applyAlignment="1">
      <alignment horizontal="center" vertical="center"/>
    </xf>
    <xf numFmtId="0" fontId="15" fillId="3" borderId="20" xfId="0" applyFont="1" applyFill="1" applyBorder="1" applyAlignment="1">
      <alignment horizontal="center" vertical="center"/>
    </xf>
    <xf numFmtId="0" fontId="15" fillId="2" borderId="37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15" fillId="2" borderId="38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center" vertical="center" wrapText="1"/>
    </xf>
    <xf numFmtId="0" fontId="14" fillId="7" borderId="22" xfId="0" applyFont="1" applyFill="1" applyBorder="1" applyAlignment="1">
      <alignment horizontal="left" vertical="center"/>
    </xf>
    <xf numFmtId="0" fontId="10" fillId="6" borderId="0" xfId="0" applyFont="1" applyFill="1" applyBorder="1" applyAlignment="1">
      <alignment horizontal="center" vertical="center" wrapText="1"/>
    </xf>
    <xf numFmtId="0" fontId="10" fillId="6" borderId="0" xfId="0" applyFont="1" applyFill="1" applyBorder="1" applyAlignment="1">
      <alignment horizontal="center" vertical="center"/>
    </xf>
    <xf numFmtId="0" fontId="18" fillId="7" borderId="22" xfId="0" applyFont="1" applyFill="1" applyBorder="1" applyAlignment="1">
      <alignment horizontal="left" vertical="center"/>
    </xf>
    <xf numFmtId="0" fontId="10" fillId="0" borderId="13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/>
    </xf>
    <xf numFmtId="0" fontId="10" fillId="0" borderId="23" xfId="0" applyFont="1" applyFill="1" applyBorder="1" applyAlignment="1">
      <alignment horizontal="left" vertical="center"/>
    </xf>
    <xf numFmtId="0" fontId="11" fillId="0" borderId="32" xfId="0" applyFont="1" applyBorder="1" applyAlignment="1">
      <alignment horizontal="center"/>
    </xf>
    <xf numFmtId="0" fontId="11" fillId="0" borderId="33" xfId="0" applyFont="1" applyBorder="1" applyAlignment="1">
      <alignment horizontal="center"/>
    </xf>
    <xf numFmtId="0" fontId="11" fillId="0" borderId="34" xfId="0" applyFont="1" applyBorder="1" applyAlignment="1">
      <alignment horizontal="center"/>
    </xf>
    <xf numFmtId="0" fontId="2" fillId="0" borderId="29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:/Users/alina/Dropbox/RBL_BEI/Task%20Actualizare%20Plan%20tarifar/Date%20Plan%20tarifar%20old/20200130_Situatie%20Plan%20tarifa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:/Users/alina/Dropbox/RBL_BEI/Task%20Actualizare%20Plan%20tarifar/20200211_Macheta%20beneficiari%20casnici_v.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tuatie"/>
      <sheetName val="liste"/>
      <sheetName val="plan tarifar"/>
    </sheetNames>
    <sheetDataSet>
      <sheetData sheetId="0"/>
      <sheetData sheetId="1">
        <row r="2">
          <cell r="F2">
            <v>1.19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Calcul tarife"/>
      <sheetName val="Statistici"/>
      <sheetName val="Plan tarifar AF"/>
      <sheetName val="liste"/>
    </sheetNames>
    <sheetDataSet>
      <sheetData sheetId="0"/>
      <sheetData sheetId="1"/>
      <sheetData sheetId="2">
        <row r="2">
          <cell r="A2" t="str">
            <v>ALBA</v>
          </cell>
        </row>
        <row r="3">
          <cell r="A3" t="str">
            <v>ARAD</v>
          </cell>
        </row>
        <row r="4">
          <cell r="A4" t="str">
            <v>ARGES</v>
          </cell>
        </row>
        <row r="5">
          <cell r="A5" t="str">
            <v>BACAU</v>
          </cell>
        </row>
        <row r="6">
          <cell r="A6" t="str">
            <v>BIHOR</v>
          </cell>
        </row>
        <row r="7">
          <cell r="A7" t="str">
            <v>BISTRITA NASAUD</v>
          </cell>
        </row>
        <row r="8">
          <cell r="A8" t="str">
            <v>BOTOSANI</v>
          </cell>
        </row>
        <row r="9">
          <cell r="A9" t="str">
            <v>BRAILA</v>
          </cell>
        </row>
        <row r="10">
          <cell r="A10" t="str">
            <v>CALARASI</v>
          </cell>
        </row>
        <row r="11">
          <cell r="A11" t="str">
            <v>CARAS SEVERIN</v>
          </cell>
        </row>
        <row r="12">
          <cell r="A12" t="str">
            <v>CLUJ</v>
          </cell>
        </row>
        <row r="13">
          <cell r="A13" t="str">
            <v>CONSTANTA</v>
          </cell>
        </row>
        <row r="14">
          <cell r="A14" t="str">
            <v>COVASNA</v>
          </cell>
        </row>
        <row r="15">
          <cell r="A15" t="str">
            <v>DOLJ</v>
          </cell>
        </row>
        <row r="16">
          <cell r="A16" t="str">
            <v>GIURGIU</v>
          </cell>
        </row>
        <row r="17">
          <cell r="A17" t="str">
            <v>HARGHITA</v>
          </cell>
        </row>
        <row r="18">
          <cell r="A18" t="str">
            <v>HUNEDOARA</v>
          </cell>
        </row>
        <row r="19">
          <cell r="A19" t="str">
            <v>IASI</v>
          </cell>
        </row>
        <row r="20">
          <cell r="A20" t="str">
            <v>MARAMURES</v>
          </cell>
        </row>
        <row r="21">
          <cell r="A21" t="str">
            <v>MEHEDINTI</v>
          </cell>
        </row>
        <row r="22">
          <cell r="A22" t="str">
            <v>MURES</v>
          </cell>
        </row>
        <row r="23">
          <cell r="A23" t="str">
            <v>NEAMT</v>
          </cell>
        </row>
        <row r="24">
          <cell r="A24" t="str">
            <v>OLT</v>
          </cell>
        </row>
        <row r="25">
          <cell r="A25" t="str">
            <v>PRAHOVA</v>
          </cell>
        </row>
        <row r="26">
          <cell r="A26" t="str">
            <v>SALAJ</v>
          </cell>
        </row>
        <row r="27">
          <cell r="A27" t="str">
            <v>SIBIU</v>
          </cell>
        </row>
        <row r="28">
          <cell r="A28" t="str">
            <v>SUCEAVA</v>
          </cell>
        </row>
        <row r="29">
          <cell r="A29" t="str">
            <v>TIMIS</v>
          </cell>
        </row>
        <row r="30">
          <cell r="A30" t="str">
            <v>TULCEA</v>
          </cell>
        </row>
        <row r="31">
          <cell r="A31" t="str">
            <v>VALCEA</v>
          </cell>
        </row>
        <row r="32">
          <cell r="A32" t="str">
            <v>VASLUI</v>
          </cell>
        </row>
        <row r="33">
          <cell r="A33" t="str">
            <v>VRANCEA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view="pageBreakPreview" zoomScale="104" zoomScaleNormal="100" zoomScaleSheetLayoutView="104" workbookViewId="0">
      <selection activeCell="B8" sqref="B8"/>
    </sheetView>
  </sheetViews>
  <sheetFormatPr defaultColWidth="9.140625" defaultRowHeight="15" x14ac:dyDescent="0.25"/>
  <cols>
    <col min="1" max="1" width="20.85546875" customWidth="1"/>
    <col min="2" max="2" width="77.140625" style="10" customWidth="1"/>
    <col min="3" max="16384" width="9.140625" style="10"/>
  </cols>
  <sheetData>
    <row r="1" spans="1:2" x14ac:dyDescent="0.25">
      <c r="A1" s="10"/>
    </row>
    <row r="2" spans="1:2" x14ac:dyDescent="0.25">
      <c r="A2" s="10"/>
    </row>
    <row r="3" spans="1:2" ht="15.75" x14ac:dyDescent="0.25">
      <c r="A3" s="63" t="s">
        <v>27</v>
      </c>
    </row>
    <row r="4" spans="1:2" ht="94.5" x14ac:dyDescent="0.25">
      <c r="A4" s="64"/>
      <c r="B4" s="11" t="s">
        <v>64</v>
      </c>
    </row>
    <row r="5" spans="1:2" ht="15.75" x14ac:dyDescent="0.25">
      <c r="A5" s="12"/>
      <c r="B5" s="13"/>
    </row>
    <row r="6" spans="1:2" ht="15.75" x14ac:dyDescent="0.25">
      <c r="A6" s="12"/>
      <c r="B6" s="13"/>
    </row>
    <row r="7" spans="1:2" ht="31.5" x14ac:dyDescent="0.25">
      <c r="A7" s="65" t="s">
        <v>28</v>
      </c>
    </row>
    <row r="8" spans="1:2" ht="31.5" x14ac:dyDescent="0.25">
      <c r="A8" s="66"/>
      <c r="B8" s="14" t="s">
        <v>65</v>
      </c>
    </row>
    <row r="9" spans="1:2" ht="15.75" x14ac:dyDescent="0.25">
      <c r="A9" s="12"/>
    </row>
    <row r="10" spans="1:2" ht="15.75" x14ac:dyDescent="0.25">
      <c r="A10" s="12"/>
      <c r="B10" s="67"/>
    </row>
    <row r="11" spans="1:2" ht="15.75" x14ac:dyDescent="0.25">
      <c r="A11" s="12"/>
      <c r="B11" s="13"/>
    </row>
    <row r="12" spans="1:2" ht="15.75" x14ac:dyDescent="0.25">
      <c r="A12" s="63" t="s">
        <v>29</v>
      </c>
      <c r="B12" s="15"/>
    </row>
    <row r="13" spans="1:2" ht="47.25" x14ac:dyDescent="0.25">
      <c r="A13" s="68" t="s">
        <v>30</v>
      </c>
      <c r="B13" s="16" t="s">
        <v>66</v>
      </c>
    </row>
    <row r="14" spans="1:2" ht="31.5" x14ac:dyDescent="0.25">
      <c r="A14" s="69" t="s">
        <v>31</v>
      </c>
      <c r="B14" s="15" t="s">
        <v>67</v>
      </c>
    </row>
    <row r="15" spans="1:2" ht="78.75" x14ac:dyDescent="0.25">
      <c r="A15" s="69" t="s">
        <v>36</v>
      </c>
      <c r="B15" s="15" t="s">
        <v>68</v>
      </c>
    </row>
    <row r="16" spans="1:2" x14ac:dyDescent="0.25">
      <c r="A16" s="10"/>
    </row>
    <row r="17" spans="1:1" x14ac:dyDescent="0.25">
      <c r="A17" s="10"/>
    </row>
  </sheetData>
  <phoneticPr fontId="20" type="noConversion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tabSelected="1" view="pageBreakPreview" zoomScaleNormal="100" zoomScaleSheetLayoutView="100" workbookViewId="0">
      <selection activeCell="B4" sqref="B4:B5"/>
    </sheetView>
  </sheetViews>
  <sheetFormatPr defaultColWidth="8.7109375" defaultRowHeight="12.75" x14ac:dyDescent="0.2"/>
  <cols>
    <col min="1" max="1" width="4.7109375" style="7" customWidth="1"/>
    <col min="2" max="2" width="56.85546875" style="1" customWidth="1"/>
    <col min="3" max="3" width="8.7109375" style="1" customWidth="1"/>
    <col min="4" max="4" width="20.140625" style="9" customWidth="1"/>
    <col min="5" max="5" width="11.42578125" style="1" customWidth="1"/>
    <col min="6" max="16384" width="8.7109375" style="1"/>
  </cols>
  <sheetData>
    <row r="1" spans="1:5" ht="13.5" thickBot="1" x14ac:dyDescent="0.25"/>
    <row r="2" spans="1:5" s="2" customFormat="1" ht="12.95" customHeight="1" x14ac:dyDescent="0.2">
      <c r="A2" s="97" t="s">
        <v>58</v>
      </c>
      <c r="B2" s="97"/>
      <c r="C2" s="97"/>
      <c r="D2" s="99" t="s">
        <v>59</v>
      </c>
      <c r="E2" s="100"/>
    </row>
    <row r="3" spans="1:5" s="2" customFormat="1" ht="13.5" customHeight="1" thickBot="1" x14ac:dyDescent="0.25">
      <c r="A3" s="98"/>
      <c r="B3" s="98"/>
      <c r="C3" s="98"/>
      <c r="D3" s="101"/>
      <c r="E3" s="102"/>
    </row>
    <row r="4" spans="1:5" s="17" customFormat="1" ht="15" x14ac:dyDescent="0.25">
      <c r="A4" s="104" t="s">
        <v>5</v>
      </c>
      <c r="B4" s="105" t="s">
        <v>1</v>
      </c>
      <c r="C4" s="105" t="s">
        <v>3</v>
      </c>
      <c r="D4" s="104" t="s">
        <v>0</v>
      </c>
      <c r="E4" s="105" t="s">
        <v>2</v>
      </c>
    </row>
    <row r="5" spans="1:5" s="17" customFormat="1" ht="15.75" thickBot="1" x14ac:dyDescent="0.3">
      <c r="A5" s="104"/>
      <c r="B5" s="105"/>
      <c r="C5" s="105"/>
      <c r="D5" s="104"/>
      <c r="E5" s="105"/>
    </row>
    <row r="6" spans="1:5" s="2" customFormat="1" ht="15.6" customHeight="1" thickBot="1" x14ac:dyDescent="0.25">
      <c r="A6" s="77" t="s">
        <v>18</v>
      </c>
      <c r="B6" s="103" t="s">
        <v>19</v>
      </c>
      <c r="C6" s="103"/>
      <c r="D6" s="103"/>
      <c r="E6" s="103"/>
    </row>
    <row r="7" spans="1:5" s="4" customFormat="1" ht="35.1" customHeight="1" x14ac:dyDescent="0.2">
      <c r="A7" s="34">
        <v>1</v>
      </c>
      <c r="B7" s="34" t="s">
        <v>61</v>
      </c>
      <c r="C7" s="35" t="s">
        <v>4</v>
      </c>
      <c r="D7" s="36" t="s">
        <v>60</v>
      </c>
      <c r="E7" s="37">
        <f>VLOOKUP(D2,'Plan tarifar AF'!A3:B34,2,0)</f>
        <v>408.67</v>
      </c>
    </row>
    <row r="8" spans="1:5" s="4" customFormat="1" ht="30" customHeight="1" x14ac:dyDescent="0.2">
      <c r="A8" s="38">
        <v>2</v>
      </c>
      <c r="B8" s="38" t="s">
        <v>8</v>
      </c>
      <c r="C8" s="39" t="s">
        <v>9</v>
      </c>
      <c r="D8" s="40" t="s">
        <v>50</v>
      </c>
      <c r="E8" s="41">
        <v>1000</v>
      </c>
    </row>
    <row r="9" spans="1:5" s="4" customFormat="1" ht="15" x14ac:dyDescent="0.2">
      <c r="A9" s="38">
        <v>3</v>
      </c>
      <c r="B9" s="95" t="s">
        <v>49</v>
      </c>
      <c r="C9" s="96"/>
      <c r="D9" s="96"/>
      <c r="E9" s="96"/>
    </row>
    <row r="10" spans="1:5" s="5" customFormat="1" x14ac:dyDescent="0.2">
      <c r="A10" s="42">
        <v>3.1</v>
      </c>
      <c r="B10" s="43" t="s">
        <v>10</v>
      </c>
      <c r="C10" s="44"/>
      <c r="D10" s="45"/>
      <c r="E10" s="46" t="s">
        <v>13</v>
      </c>
    </row>
    <row r="11" spans="1:5" s="5" customFormat="1" x14ac:dyDescent="0.2">
      <c r="A11" s="42">
        <v>3.2</v>
      </c>
      <c r="B11" s="43" t="s">
        <v>11</v>
      </c>
      <c r="C11" s="44"/>
      <c r="D11" s="45"/>
      <c r="E11" s="47" t="s">
        <v>13</v>
      </c>
    </row>
    <row r="12" spans="1:5" s="5" customFormat="1" x14ac:dyDescent="0.2">
      <c r="A12" s="42">
        <v>3.3</v>
      </c>
      <c r="B12" s="43" t="s">
        <v>12</v>
      </c>
      <c r="C12" s="44"/>
      <c r="D12" s="45"/>
      <c r="E12" s="47" t="s">
        <v>13</v>
      </c>
    </row>
    <row r="13" spans="1:5" s="4" customFormat="1" x14ac:dyDescent="0.2">
      <c r="A13" s="38">
        <v>4</v>
      </c>
      <c r="B13" s="92" t="s">
        <v>79</v>
      </c>
      <c r="C13" s="93"/>
      <c r="D13" s="93"/>
      <c r="E13" s="93"/>
    </row>
    <row r="14" spans="1:5" s="4" customFormat="1" ht="17.100000000000001" customHeight="1" x14ac:dyDescent="0.2">
      <c r="A14" s="42">
        <v>4.0999999999999996</v>
      </c>
      <c r="B14" s="43" t="s">
        <v>33</v>
      </c>
      <c r="C14" s="44" t="s">
        <v>6</v>
      </c>
      <c r="D14" s="94" t="s">
        <v>80</v>
      </c>
      <c r="E14" s="61">
        <v>0.33</v>
      </c>
    </row>
    <row r="15" spans="1:5" s="4" customFormat="1" ht="15.95" customHeight="1" x14ac:dyDescent="0.2">
      <c r="A15" s="42">
        <v>4.2</v>
      </c>
      <c r="B15" s="43" t="s">
        <v>34</v>
      </c>
      <c r="C15" s="44" t="s">
        <v>6</v>
      </c>
      <c r="D15" s="94"/>
      <c r="E15" s="61">
        <v>0.1</v>
      </c>
    </row>
    <row r="16" spans="1:5" s="4" customFormat="1" x14ac:dyDescent="0.2">
      <c r="A16" s="42">
        <v>4.3</v>
      </c>
      <c r="B16" s="43" t="s">
        <v>35</v>
      </c>
      <c r="C16" s="44" t="s">
        <v>6</v>
      </c>
      <c r="D16" s="94"/>
      <c r="E16" s="62">
        <f>100%-E14-E15</f>
        <v>0.56999999999999995</v>
      </c>
    </row>
    <row r="17" spans="1:5" s="3" customFormat="1" x14ac:dyDescent="0.2">
      <c r="A17" s="38">
        <v>5</v>
      </c>
      <c r="B17" s="92" t="s">
        <v>62</v>
      </c>
      <c r="C17" s="93"/>
      <c r="D17" s="93"/>
      <c r="E17" s="93"/>
    </row>
    <row r="18" spans="1:5" s="4" customFormat="1" ht="25.5" x14ac:dyDescent="0.2">
      <c r="A18" s="42">
        <v>5.0999999999999996</v>
      </c>
      <c r="B18" s="48" t="s">
        <v>74</v>
      </c>
      <c r="C18" s="44" t="s">
        <v>6</v>
      </c>
      <c r="D18" s="94" t="s">
        <v>78</v>
      </c>
      <c r="E18" s="54">
        <v>0.5</v>
      </c>
    </row>
    <row r="19" spans="1:5" s="4" customFormat="1" ht="17.100000000000001" customHeight="1" x14ac:dyDescent="0.2">
      <c r="A19" s="42">
        <v>5.2</v>
      </c>
      <c r="B19" s="43" t="s">
        <v>77</v>
      </c>
      <c r="C19" s="44" t="s">
        <v>6</v>
      </c>
      <c r="D19" s="94"/>
      <c r="E19" s="58">
        <v>0.25</v>
      </c>
    </row>
    <row r="20" spans="1:5" s="4" customFormat="1" ht="16.5" customHeight="1" x14ac:dyDescent="0.2">
      <c r="A20" s="42">
        <v>5.3</v>
      </c>
      <c r="B20" s="43" t="s">
        <v>75</v>
      </c>
      <c r="C20" s="44" t="s">
        <v>6</v>
      </c>
      <c r="D20" s="94"/>
      <c r="E20" s="58">
        <v>0.65</v>
      </c>
    </row>
    <row r="21" spans="1:5" s="4" customFormat="1" ht="18" customHeight="1" x14ac:dyDescent="0.2">
      <c r="A21" s="42">
        <v>5.4</v>
      </c>
      <c r="B21" s="43" t="s">
        <v>76</v>
      </c>
      <c r="C21" s="44" t="s">
        <v>6</v>
      </c>
      <c r="D21" s="94"/>
      <c r="E21" s="59">
        <v>0.1</v>
      </c>
    </row>
    <row r="22" spans="1:5" s="4" customFormat="1" ht="16.5" customHeight="1" x14ac:dyDescent="0.2">
      <c r="A22" s="38">
        <v>6</v>
      </c>
      <c r="B22" s="92" t="s">
        <v>63</v>
      </c>
      <c r="C22" s="93"/>
      <c r="D22" s="93"/>
      <c r="E22" s="93"/>
    </row>
    <row r="23" spans="1:5" s="4" customFormat="1" ht="18.600000000000001" customHeight="1" x14ac:dyDescent="0.2">
      <c r="A23" s="42">
        <v>6.1</v>
      </c>
      <c r="B23" s="48" t="s">
        <v>39</v>
      </c>
      <c r="C23" s="44" t="s">
        <v>4</v>
      </c>
      <c r="D23" s="45" t="s">
        <v>7</v>
      </c>
      <c r="E23" s="41">
        <v>600</v>
      </c>
    </row>
    <row r="24" spans="1:5" s="4" customFormat="1" ht="18.600000000000001" customHeight="1" x14ac:dyDescent="0.2">
      <c r="A24" s="42">
        <v>6.2</v>
      </c>
      <c r="B24" s="49" t="s">
        <v>52</v>
      </c>
      <c r="C24" s="44" t="s">
        <v>4</v>
      </c>
      <c r="D24" s="45" t="s">
        <v>7</v>
      </c>
      <c r="E24" s="41">
        <v>300</v>
      </c>
    </row>
    <row r="25" spans="1:5" s="4" customFormat="1" ht="18" customHeight="1" x14ac:dyDescent="0.2">
      <c r="A25" s="42">
        <v>6.3</v>
      </c>
      <c r="B25" s="49" t="s">
        <v>51</v>
      </c>
      <c r="C25" s="44" t="s">
        <v>4</v>
      </c>
      <c r="D25" s="45" t="s">
        <v>7</v>
      </c>
      <c r="E25" s="41">
        <v>150</v>
      </c>
    </row>
    <row r="26" spans="1:5" s="4" customFormat="1" ht="22.5" customHeight="1" x14ac:dyDescent="0.2">
      <c r="A26" s="42">
        <v>6.4</v>
      </c>
      <c r="B26" s="50" t="s">
        <v>32</v>
      </c>
      <c r="C26" s="50" t="s">
        <v>4</v>
      </c>
      <c r="D26" s="45"/>
      <c r="E26" s="55">
        <f>E23*$E$14*E18+E25*$E$16+E24*(100%-$E$14*E18-$E$16)</f>
        <v>264</v>
      </c>
    </row>
    <row r="27" spans="1:5" s="4" customFormat="1" ht="22.5" customHeight="1" x14ac:dyDescent="0.2">
      <c r="A27" s="42">
        <v>6.5</v>
      </c>
      <c r="B27" s="51" t="s">
        <v>37</v>
      </c>
      <c r="C27" s="50" t="s">
        <v>4</v>
      </c>
      <c r="D27" s="45"/>
      <c r="E27" s="55">
        <f>E26-(E23-E28)*$E$14*E18*E29</f>
        <v>239.25</v>
      </c>
    </row>
    <row r="28" spans="1:5" s="4" customFormat="1" ht="18.600000000000001" customHeight="1" x14ac:dyDescent="0.2">
      <c r="A28" s="50">
        <v>7</v>
      </c>
      <c r="B28" s="73" t="s">
        <v>38</v>
      </c>
      <c r="C28" s="44" t="s">
        <v>4</v>
      </c>
      <c r="D28" s="45"/>
      <c r="E28" s="56">
        <v>300</v>
      </c>
    </row>
    <row r="29" spans="1:5" s="4" customFormat="1" ht="26.25" thickBot="1" x14ac:dyDescent="0.25">
      <c r="A29" s="50">
        <v>8</v>
      </c>
      <c r="B29" s="74" t="s">
        <v>15</v>
      </c>
      <c r="C29" s="44" t="s">
        <v>6</v>
      </c>
      <c r="D29" s="45"/>
      <c r="E29" s="60">
        <v>0.5</v>
      </c>
    </row>
    <row r="30" spans="1:5" s="4" customFormat="1" ht="15.6" customHeight="1" thickBot="1" x14ac:dyDescent="0.25">
      <c r="A30" s="78" t="s">
        <v>24</v>
      </c>
      <c r="B30" s="106" t="s">
        <v>42</v>
      </c>
      <c r="C30" s="106"/>
      <c r="D30" s="106"/>
      <c r="E30" s="106"/>
    </row>
    <row r="31" spans="1:5" s="4" customFormat="1" ht="16.5" customHeight="1" x14ac:dyDescent="0.2">
      <c r="A31" s="79" t="s">
        <v>43</v>
      </c>
      <c r="B31" s="109" t="s">
        <v>69</v>
      </c>
      <c r="C31" s="109"/>
      <c r="D31" s="109"/>
      <c r="E31" s="109"/>
    </row>
    <row r="32" spans="1:5" s="4" customFormat="1" ht="15.95" customHeight="1" x14ac:dyDescent="0.2">
      <c r="A32" s="72">
        <v>9</v>
      </c>
      <c r="B32" s="90" t="s">
        <v>16</v>
      </c>
      <c r="C32" s="52" t="s">
        <v>6</v>
      </c>
      <c r="D32" s="45" t="s">
        <v>17</v>
      </c>
      <c r="E32" s="83">
        <v>1.5</v>
      </c>
    </row>
    <row r="33" spans="1:5" s="4" customFormat="1" ht="20.45" customHeight="1" x14ac:dyDescent="0.2">
      <c r="A33" s="81" t="s">
        <v>44</v>
      </c>
      <c r="B33" s="108" t="s">
        <v>70</v>
      </c>
      <c r="C33" s="108"/>
      <c r="D33" s="108"/>
      <c r="E33" s="108"/>
    </row>
    <row r="34" spans="1:5" s="4" customFormat="1" x14ac:dyDescent="0.2">
      <c r="A34" s="72">
        <v>10</v>
      </c>
      <c r="B34" s="90" t="s">
        <v>20</v>
      </c>
      <c r="C34" s="52" t="s">
        <v>4</v>
      </c>
      <c r="D34" s="45" t="s">
        <v>21</v>
      </c>
      <c r="E34" s="80">
        <v>80</v>
      </c>
    </row>
    <row r="35" spans="1:5" s="4" customFormat="1" ht="25.5" x14ac:dyDescent="0.2">
      <c r="A35" s="72">
        <v>11</v>
      </c>
      <c r="B35" s="91" t="s">
        <v>48</v>
      </c>
      <c r="C35" s="52" t="s">
        <v>4</v>
      </c>
      <c r="D35" s="45"/>
      <c r="E35" s="86">
        <f>E34*IF(AND($E$10="DA",$E$11="DA",$E$12="DA"),SUM($E$14*E18*$E$19,$E$15*$E$20,$E$16*$E$21),IF(AND($E$10="DA",$E$11="DA",$E$12="NU"),SUM($E$14*E18*$E$19,$E$15,$E$16*$E$21),IF(AND($E$10="DA",$E$11="NU",$E$12="DA"),SUM($E$14*E18*$E$19,$E$15*$E$20,$E$16),SUM($E$14*E18*$E$19,$E$15,$E$16))))</f>
        <v>13.06</v>
      </c>
    </row>
    <row r="36" spans="1:5" s="4" customFormat="1" ht="21" customHeight="1" x14ac:dyDescent="0.25">
      <c r="A36" s="81" t="s">
        <v>45</v>
      </c>
      <c r="B36" s="82" t="s">
        <v>71</v>
      </c>
      <c r="C36" s="84"/>
      <c r="D36" s="85"/>
      <c r="E36" s="87"/>
    </row>
    <row r="37" spans="1:5" s="4" customFormat="1" x14ac:dyDescent="0.2">
      <c r="A37" s="72">
        <v>12</v>
      </c>
      <c r="B37" s="91" t="s">
        <v>25</v>
      </c>
      <c r="C37" s="52" t="s">
        <v>4</v>
      </c>
      <c r="D37" s="45"/>
      <c r="E37" s="89">
        <f>(E23-E28)*$E$14*E18*E29</f>
        <v>24.75</v>
      </c>
    </row>
    <row r="38" spans="1:5" s="4" customFormat="1" ht="29.1" customHeight="1" x14ac:dyDescent="0.2">
      <c r="A38" s="81" t="s">
        <v>46</v>
      </c>
      <c r="B38" s="107" t="s">
        <v>72</v>
      </c>
      <c r="C38" s="107"/>
      <c r="D38" s="107"/>
      <c r="E38" s="107"/>
    </row>
    <row r="39" spans="1:5" s="4" customFormat="1" x14ac:dyDescent="0.2">
      <c r="A39" s="72">
        <v>13</v>
      </c>
      <c r="B39" s="90" t="s">
        <v>54</v>
      </c>
      <c r="C39" s="52" t="s">
        <v>22</v>
      </c>
      <c r="D39" s="45"/>
      <c r="E39" s="88">
        <v>1000000</v>
      </c>
    </row>
    <row r="40" spans="1:5" s="4" customFormat="1" x14ac:dyDescent="0.2">
      <c r="A40" s="72">
        <v>14</v>
      </c>
      <c r="B40" s="90" t="s">
        <v>41</v>
      </c>
      <c r="C40" s="52" t="s">
        <v>23</v>
      </c>
      <c r="D40" s="45"/>
      <c r="E40" s="56">
        <v>10</v>
      </c>
    </row>
    <row r="41" spans="1:5" s="4" customFormat="1" ht="13.5" thickBot="1" x14ac:dyDescent="0.25">
      <c r="A41" s="72">
        <v>15</v>
      </c>
      <c r="B41" s="91" t="s">
        <v>40</v>
      </c>
      <c r="C41" s="52" t="s">
        <v>53</v>
      </c>
      <c r="D41" s="45"/>
      <c r="E41" s="57">
        <f>IF(E39&gt;0,E39/E40/E8,0)</f>
        <v>100</v>
      </c>
    </row>
    <row r="42" spans="1:5" s="4" customFormat="1" ht="15.6" customHeight="1" thickBot="1" x14ac:dyDescent="0.25">
      <c r="A42" s="78" t="s">
        <v>26</v>
      </c>
      <c r="B42" s="106" t="s">
        <v>47</v>
      </c>
      <c r="C42" s="106"/>
      <c r="D42" s="106"/>
      <c r="E42" s="106"/>
    </row>
    <row r="43" spans="1:5" s="4" customFormat="1" ht="23.45" customHeight="1" thickBot="1" x14ac:dyDescent="0.25">
      <c r="A43" s="50">
        <v>16</v>
      </c>
      <c r="B43" s="53" t="s">
        <v>73</v>
      </c>
      <c r="C43" s="44" t="s">
        <v>4</v>
      </c>
      <c r="D43" s="75"/>
      <c r="E43" s="76">
        <f>E7*$E$32+$E$35-$E$37+$E$41</f>
        <v>701.31499999999994</v>
      </c>
    </row>
    <row r="44" spans="1:5" s="2" customFormat="1" x14ac:dyDescent="0.2">
      <c r="A44" s="6"/>
      <c r="B44" s="6"/>
      <c r="D44" s="8"/>
    </row>
    <row r="45" spans="1:5" s="2" customFormat="1" x14ac:dyDescent="0.2">
      <c r="A45" s="6"/>
      <c r="B45" s="6"/>
      <c r="D45" s="8"/>
    </row>
    <row r="46" spans="1:5" s="2" customFormat="1" x14ac:dyDescent="0.2">
      <c r="A46" s="6"/>
      <c r="B46" s="6"/>
      <c r="D46" s="8"/>
    </row>
    <row r="47" spans="1:5" s="2" customFormat="1" x14ac:dyDescent="0.2">
      <c r="A47" s="6"/>
      <c r="B47" s="6"/>
      <c r="D47" s="8"/>
    </row>
    <row r="48" spans="1:5" s="2" customFormat="1" x14ac:dyDescent="0.2">
      <c r="A48" s="6"/>
      <c r="B48" s="6"/>
      <c r="D48" s="8"/>
    </row>
    <row r="49" spans="1:4" s="2" customFormat="1" x14ac:dyDescent="0.2">
      <c r="A49" s="6"/>
      <c r="B49" s="6"/>
      <c r="D49" s="8"/>
    </row>
    <row r="50" spans="1:4" s="2" customFormat="1" x14ac:dyDescent="0.2">
      <c r="A50" s="6"/>
      <c r="B50" s="6"/>
      <c r="D50" s="8"/>
    </row>
    <row r="51" spans="1:4" s="2" customFormat="1" x14ac:dyDescent="0.2">
      <c r="A51" s="6"/>
      <c r="B51" s="6"/>
      <c r="D51" s="8"/>
    </row>
    <row r="52" spans="1:4" s="2" customFormat="1" x14ac:dyDescent="0.2">
      <c r="A52" s="6"/>
      <c r="B52" s="6"/>
      <c r="D52" s="8"/>
    </row>
    <row r="53" spans="1:4" s="2" customFormat="1" x14ac:dyDescent="0.2">
      <c r="A53" s="6"/>
      <c r="B53" s="6"/>
      <c r="D53" s="8"/>
    </row>
    <row r="54" spans="1:4" s="2" customFormat="1" x14ac:dyDescent="0.2">
      <c r="A54" s="6"/>
      <c r="B54" s="6"/>
      <c r="D54" s="8"/>
    </row>
    <row r="55" spans="1:4" s="2" customFormat="1" x14ac:dyDescent="0.2">
      <c r="A55" s="6"/>
      <c r="B55" s="6"/>
      <c r="D55" s="8"/>
    </row>
    <row r="56" spans="1:4" s="2" customFormat="1" x14ac:dyDescent="0.2">
      <c r="A56" s="6"/>
      <c r="B56" s="6"/>
      <c r="D56" s="8"/>
    </row>
    <row r="57" spans="1:4" s="2" customFormat="1" x14ac:dyDescent="0.2">
      <c r="A57" s="6"/>
      <c r="B57" s="6"/>
      <c r="D57" s="8"/>
    </row>
    <row r="58" spans="1:4" s="2" customFormat="1" x14ac:dyDescent="0.2">
      <c r="A58" s="6"/>
      <c r="B58" s="6"/>
      <c r="D58" s="8"/>
    </row>
    <row r="59" spans="1:4" s="2" customFormat="1" x14ac:dyDescent="0.2">
      <c r="A59" s="6"/>
      <c r="B59" s="6"/>
      <c r="D59" s="8"/>
    </row>
    <row r="60" spans="1:4" s="2" customFormat="1" x14ac:dyDescent="0.2">
      <c r="A60" s="6"/>
      <c r="B60" s="6"/>
      <c r="D60" s="8"/>
    </row>
    <row r="61" spans="1:4" s="2" customFormat="1" x14ac:dyDescent="0.2">
      <c r="A61" s="6"/>
      <c r="B61" s="6"/>
      <c r="D61" s="8"/>
    </row>
    <row r="62" spans="1:4" s="2" customFormat="1" x14ac:dyDescent="0.2">
      <c r="A62" s="6"/>
      <c r="D62" s="8"/>
    </row>
    <row r="63" spans="1:4" s="2" customFormat="1" x14ac:dyDescent="0.2">
      <c r="A63" s="6"/>
      <c r="D63" s="8"/>
    </row>
  </sheetData>
  <mergeCells count="19">
    <mergeCell ref="B30:E30"/>
    <mergeCell ref="B42:E42"/>
    <mergeCell ref="B38:E38"/>
    <mergeCell ref="B33:E33"/>
    <mergeCell ref="B31:E31"/>
    <mergeCell ref="B9:E9"/>
    <mergeCell ref="A2:C3"/>
    <mergeCell ref="D2:E3"/>
    <mergeCell ref="B6:E6"/>
    <mergeCell ref="A4:A5"/>
    <mergeCell ref="B4:B5"/>
    <mergeCell ref="C4:C5"/>
    <mergeCell ref="D4:D5"/>
    <mergeCell ref="E4:E5"/>
    <mergeCell ref="B22:E22"/>
    <mergeCell ref="D14:D16"/>
    <mergeCell ref="D18:D21"/>
    <mergeCell ref="B17:E17"/>
    <mergeCell ref="B13:E13"/>
  </mergeCells>
  <pageMargins left="0.7" right="0.7" top="0.75" bottom="0.75" header="0.3" footer="0.3"/>
  <pageSetup paperSize="9" scale="85" orientation="portrait" horizontalDpi="4294967293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Lista!$C$2:$C$3</xm:f>
          </x14:formula1>
          <xm:sqref>E10:E12</xm:sqref>
        </x14:dataValidation>
        <x14:dataValidation type="list" allowBlank="1" showInputMessage="1" showErrorMessage="1">
          <x14:formula1>
            <xm:f>'Plan tarifar AF'!$A$3:$A$34</xm:f>
          </x14:formula1>
          <xm:sqref>D2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34"/>
  <sheetViews>
    <sheetView workbookViewId="0">
      <selection activeCell="B27" sqref="B27"/>
    </sheetView>
  </sheetViews>
  <sheetFormatPr defaultColWidth="8.85546875" defaultRowHeight="15" x14ac:dyDescent="0.25"/>
  <cols>
    <col min="1" max="1" width="18.7109375" customWidth="1"/>
    <col min="2" max="2" width="10.28515625" customWidth="1"/>
  </cols>
  <sheetData>
    <row r="1" spans="1:25" ht="15.75" thickBot="1" x14ac:dyDescent="0.3">
      <c r="A1" s="115" t="s">
        <v>55</v>
      </c>
      <c r="B1" s="113" t="s">
        <v>57</v>
      </c>
      <c r="C1" s="110" t="s">
        <v>56</v>
      </c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2"/>
    </row>
    <row r="2" spans="1:25" ht="26.45" customHeight="1" thickBot="1" x14ac:dyDescent="0.3">
      <c r="A2" s="116"/>
      <c r="B2" s="114"/>
      <c r="C2" s="20">
        <v>2020</v>
      </c>
      <c r="D2" s="20">
        <f>C2+1</f>
        <v>2021</v>
      </c>
      <c r="E2" s="20">
        <f t="shared" ref="E2:T2" si="0">D2+1</f>
        <v>2022</v>
      </c>
      <c r="F2" s="20">
        <f t="shared" si="0"/>
        <v>2023</v>
      </c>
      <c r="G2" s="20">
        <f t="shared" si="0"/>
        <v>2024</v>
      </c>
      <c r="H2" s="20">
        <f t="shared" si="0"/>
        <v>2025</v>
      </c>
      <c r="I2" s="20">
        <f t="shared" si="0"/>
        <v>2026</v>
      </c>
      <c r="J2" s="20">
        <f t="shared" si="0"/>
        <v>2027</v>
      </c>
      <c r="K2" s="20">
        <f t="shared" si="0"/>
        <v>2028</v>
      </c>
      <c r="L2" s="20">
        <f t="shared" si="0"/>
        <v>2029</v>
      </c>
      <c r="M2" s="20">
        <f t="shared" si="0"/>
        <v>2030</v>
      </c>
      <c r="N2" s="20">
        <f t="shared" si="0"/>
        <v>2031</v>
      </c>
      <c r="O2" s="20">
        <f t="shared" si="0"/>
        <v>2032</v>
      </c>
      <c r="P2" s="20">
        <f t="shared" si="0"/>
        <v>2033</v>
      </c>
      <c r="Q2" s="20">
        <f t="shared" si="0"/>
        <v>2034</v>
      </c>
      <c r="R2" s="20">
        <f t="shared" si="0"/>
        <v>2035</v>
      </c>
      <c r="S2" s="20">
        <f>R2+1</f>
        <v>2036</v>
      </c>
      <c r="T2" s="20">
        <f t="shared" si="0"/>
        <v>2037</v>
      </c>
      <c r="U2" s="20">
        <f t="shared" ref="U2:V2" si="1">T2+1</f>
        <v>2038</v>
      </c>
      <c r="V2" s="20">
        <f t="shared" si="1"/>
        <v>2039</v>
      </c>
      <c r="W2" s="20">
        <f>V2+1</f>
        <v>2040</v>
      </c>
      <c r="X2" s="20">
        <f t="shared" ref="X2:Y2" si="2">W2+1</f>
        <v>2041</v>
      </c>
      <c r="Y2" s="21">
        <f t="shared" si="2"/>
        <v>2042</v>
      </c>
    </row>
    <row r="3" spans="1:25" x14ac:dyDescent="0.25">
      <c r="A3" s="19" t="str">
        <f>[2]Statistici!A2</f>
        <v>ALBA</v>
      </c>
      <c r="B3" s="70">
        <v>408.67</v>
      </c>
      <c r="C3" s="22">
        <v>408.67</v>
      </c>
      <c r="D3" s="22">
        <v>408.67</v>
      </c>
      <c r="E3" s="22">
        <v>408.67</v>
      </c>
      <c r="F3" s="22">
        <v>408.67</v>
      </c>
      <c r="G3" s="22">
        <v>408.67</v>
      </c>
      <c r="H3" s="22">
        <v>408.67</v>
      </c>
      <c r="I3" s="22">
        <v>408.67</v>
      </c>
      <c r="J3" s="22">
        <v>408.67</v>
      </c>
      <c r="K3" s="22">
        <v>408.67</v>
      </c>
      <c r="L3" s="22">
        <v>408.67</v>
      </c>
      <c r="M3" s="22">
        <v>408.67</v>
      </c>
      <c r="N3" s="22">
        <v>408.67</v>
      </c>
      <c r="O3" s="22">
        <v>408.67</v>
      </c>
      <c r="P3" s="22">
        <v>408.67</v>
      </c>
      <c r="Q3" s="22">
        <v>408.67</v>
      </c>
      <c r="R3" s="18">
        <v>0</v>
      </c>
      <c r="S3" s="18">
        <v>0</v>
      </c>
      <c r="T3" s="18">
        <v>0</v>
      </c>
      <c r="U3" s="18">
        <v>0</v>
      </c>
      <c r="V3" s="18">
        <v>0</v>
      </c>
      <c r="W3" s="18">
        <v>0</v>
      </c>
      <c r="X3" s="18">
        <v>0</v>
      </c>
      <c r="Y3" s="25">
        <v>0</v>
      </c>
    </row>
    <row r="4" spans="1:25" x14ac:dyDescent="0.25">
      <c r="A4" s="23" t="str">
        <f>[2]Statistici!A3</f>
        <v>ARAD</v>
      </c>
      <c r="B4" s="71">
        <v>350</v>
      </c>
      <c r="C4" s="24">
        <v>350</v>
      </c>
      <c r="D4" s="24">
        <v>350</v>
      </c>
      <c r="E4" s="24">
        <v>350</v>
      </c>
      <c r="F4" s="24">
        <v>350</v>
      </c>
      <c r="G4" s="24">
        <v>350</v>
      </c>
      <c r="H4" s="24">
        <v>350</v>
      </c>
      <c r="I4" s="24">
        <v>350</v>
      </c>
      <c r="J4" s="24">
        <v>350</v>
      </c>
      <c r="K4" s="24">
        <v>350</v>
      </c>
      <c r="L4" s="24">
        <v>350</v>
      </c>
      <c r="M4" s="24">
        <v>350</v>
      </c>
      <c r="N4" s="24">
        <v>350</v>
      </c>
      <c r="O4" s="24">
        <v>350</v>
      </c>
      <c r="P4" s="24">
        <v>0</v>
      </c>
      <c r="Q4" s="24">
        <v>0</v>
      </c>
      <c r="R4" s="24">
        <v>0</v>
      </c>
      <c r="S4" s="24">
        <v>0</v>
      </c>
      <c r="T4" s="24">
        <v>0</v>
      </c>
      <c r="U4" s="24">
        <v>0</v>
      </c>
      <c r="V4" s="24">
        <v>0</v>
      </c>
      <c r="W4" s="24">
        <v>0</v>
      </c>
      <c r="X4" s="24">
        <v>0</v>
      </c>
      <c r="Y4" s="25">
        <v>0</v>
      </c>
    </row>
    <row r="5" spans="1:25" x14ac:dyDescent="0.25">
      <c r="A5" s="23" t="str">
        <f>[2]Statistici!A4</f>
        <v>ARGES</v>
      </c>
      <c r="B5" s="71">
        <v>246</v>
      </c>
      <c r="C5" s="24">
        <v>168.08024598236426</v>
      </c>
      <c r="D5" s="24">
        <v>170.84239153236194</v>
      </c>
      <c r="E5" s="24">
        <v>173.68510214643936</v>
      </c>
      <c r="F5" s="24">
        <v>176.73655753042755</v>
      </c>
      <c r="G5" s="24">
        <v>179.88861264089635</v>
      </c>
      <c r="H5" s="24">
        <v>183.1448571203513</v>
      </c>
      <c r="I5" s="24">
        <v>182.09515857647267</v>
      </c>
      <c r="J5" s="24">
        <v>185.9266067075045</v>
      </c>
      <c r="K5" s="24">
        <v>189.88875528643496</v>
      </c>
      <c r="L5" s="24">
        <v>192.75789567006359</v>
      </c>
      <c r="M5" s="24">
        <v>194.63818398724598</v>
      </c>
      <c r="N5" s="24">
        <v>196.7224878901321</v>
      </c>
      <c r="O5" s="24">
        <v>198.8632183847474</v>
      </c>
      <c r="P5" s="24">
        <v>201.10988066377988</v>
      </c>
      <c r="Q5" s="24">
        <v>204.64287944255832</v>
      </c>
      <c r="R5" s="24">
        <v>208.26888275045687</v>
      </c>
      <c r="S5" s="24">
        <v>212.07237454516829</v>
      </c>
      <c r="T5" s="24">
        <v>215.97556206937716</v>
      </c>
      <c r="U5" s="24">
        <v>220.00974892197101</v>
      </c>
      <c r="V5" s="24">
        <v>224.15172890505178</v>
      </c>
      <c r="W5" s="24">
        <v>228.49799047769582</v>
      </c>
      <c r="X5" s="24">
        <v>0</v>
      </c>
      <c r="Y5" s="25">
        <v>0</v>
      </c>
    </row>
    <row r="6" spans="1:25" x14ac:dyDescent="0.25">
      <c r="A6" s="23" t="str">
        <f>[2]Statistici!A5</f>
        <v>BACAU</v>
      </c>
      <c r="B6" s="71">
        <v>341.02</v>
      </c>
      <c r="C6" s="24">
        <v>296</v>
      </c>
      <c r="D6" s="24">
        <v>306</v>
      </c>
      <c r="E6" s="24">
        <v>316</v>
      </c>
      <c r="F6" s="24">
        <v>320</v>
      </c>
      <c r="G6" s="24">
        <v>328</v>
      </c>
      <c r="H6" s="24">
        <v>332</v>
      </c>
      <c r="I6" s="24">
        <v>336</v>
      </c>
      <c r="J6" s="24">
        <v>341.02229226763728</v>
      </c>
      <c r="K6" s="24">
        <v>341.02229226763728</v>
      </c>
      <c r="L6" s="24">
        <v>341.02229226763728</v>
      </c>
      <c r="M6" s="24">
        <v>341.02229226763728</v>
      </c>
      <c r="N6" s="24">
        <v>341.02229226763728</v>
      </c>
      <c r="O6" s="24">
        <v>341.02229226763728</v>
      </c>
      <c r="P6" s="24">
        <v>341.02229226763728</v>
      </c>
      <c r="Q6" s="24">
        <v>0</v>
      </c>
      <c r="R6" s="24">
        <v>0</v>
      </c>
      <c r="S6" s="24">
        <v>0</v>
      </c>
      <c r="T6" s="24">
        <v>0</v>
      </c>
      <c r="U6" s="24">
        <v>0</v>
      </c>
      <c r="V6" s="24">
        <v>0</v>
      </c>
      <c r="W6" s="24">
        <v>0</v>
      </c>
      <c r="X6" s="24">
        <v>0</v>
      </c>
      <c r="Y6" s="25">
        <v>0</v>
      </c>
    </row>
    <row r="7" spans="1:25" x14ac:dyDescent="0.25">
      <c r="A7" s="23" t="str">
        <f>[2]Statistici!A6</f>
        <v>BIHOR</v>
      </c>
      <c r="B7" s="71">
        <v>322.60000000000002</v>
      </c>
      <c r="C7" s="26">
        <v>322.60000000000002</v>
      </c>
      <c r="D7" s="26">
        <v>322.60000000000002</v>
      </c>
      <c r="E7" s="26">
        <v>322.60000000000002</v>
      </c>
      <c r="F7" s="26">
        <v>322.60000000000002</v>
      </c>
      <c r="G7" s="26">
        <v>322.60000000000002</v>
      </c>
      <c r="H7" s="26">
        <v>322.60000000000002</v>
      </c>
      <c r="I7" s="26">
        <v>322.60000000000002</v>
      </c>
      <c r="J7" s="26">
        <v>329.1</v>
      </c>
      <c r="K7" s="26">
        <v>335.7</v>
      </c>
      <c r="L7" s="26">
        <v>342.4</v>
      </c>
      <c r="M7" s="26">
        <v>349.2</v>
      </c>
      <c r="N7" s="26">
        <v>356.2</v>
      </c>
      <c r="O7" s="26">
        <v>363.3</v>
      </c>
      <c r="P7" s="26">
        <v>370.6</v>
      </c>
      <c r="Q7" s="26">
        <v>378</v>
      </c>
      <c r="R7" s="26">
        <v>385.6</v>
      </c>
      <c r="S7" s="26">
        <v>393.3</v>
      </c>
      <c r="T7" s="26">
        <v>401.2</v>
      </c>
      <c r="U7" s="26">
        <v>409.2</v>
      </c>
      <c r="V7" s="26">
        <v>417.4</v>
      </c>
      <c r="W7" s="26">
        <v>425.7</v>
      </c>
      <c r="X7" s="26">
        <v>0</v>
      </c>
      <c r="Y7" s="27">
        <v>0</v>
      </c>
    </row>
    <row r="8" spans="1:25" x14ac:dyDescent="0.25">
      <c r="A8" s="23" t="str">
        <f>[2]Statistici!A7</f>
        <v>BISTRITA NASAUD</v>
      </c>
      <c r="B8" s="71">
        <v>551</v>
      </c>
      <c r="C8" s="26">
        <v>476.76029999954926</v>
      </c>
      <c r="D8" s="26">
        <v>498.16599320341771</v>
      </c>
      <c r="E8" s="26">
        <v>523.38063784720646</v>
      </c>
      <c r="F8" s="26">
        <v>547.15631911695914</v>
      </c>
      <c r="G8" s="26">
        <v>571.86666237277484</v>
      </c>
      <c r="H8" s="26">
        <v>600.150672023624</v>
      </c>
      <c r="I8" s="26">
        <v>644.59596748275681</v>
      </c>
      <c r="J8" s="26">
        <v>675.40227268345348</v>
      </c>
      <c r="K8" s="26">
        <v>707.6667952710942</v>
      </c>
      <c r="L8" s="26">
        <v>742.23097764068245</v>
      </c>
      <c r="M8" s="26">
        <v>784.30059194385524</v>
      </c>
      <c r="N8" s="26">
        <v>819.25640065824962</v>
      </c>
      <c r="O8" s="26">
        <v>860.99506859359985</v>
      </c>
      <c r="P8" s="26">
        <v>900.51344440618698</v>
      </c>
      <c r="Q8" s="26">
        <v>952.1713401684018</v>
      </c>
      <c r="R8" s="26">
        <v>1000.617354723837</v>
      </c>
      <c r="S8" s="26">
        <v>1052.7900985486763</v>
      </c>
      <c r="T8" s="26">
        <v>1108.6250970475062</v>
      </c>
      <c r="U8" s="26">
        <v>1169.1405441438501</v>
      </c>
      <c r="V8" s="26">
        <v>0</v>
      </c>
      <c r="W8" s="26">
        <v>0</v>
      </c>
      <c r="X8" s="26">
        <v>0</v>
      </c>
      <c r="Y8" s="27">
        <v>0</v>
      </c>
    </row>
    <row r="9" spans="1:25" x14ac:dyDescent="0.25">
      <c r="A9" s="23" t="str">
        <f>[2]Statistici!A8</f>
        <v>BOTOSANI</v>
      </c>
      <c r="B9" s="71">
        <v>356</v>
      </c>
      <c r="C9" s="26">
        <v>356</v>
      </c>
      <c r="D9" s="26">
        <v>356</v>
      </c>
      <c r="E9" s="26">
        <v>356</v>
      </c>
      <c r="F9" s="26">
        <v>356</v>
      </c>
      <c r="G9" s="26">
        <v>356</v>
      </c>
      <c r="H9" s="26">
        <v>356</v>
      </c>
      <c r="I9" s="26">
        <v>356</v>
      </c>
      <c r="J9" s="26">
        <v>356</v>
      </c>
      <c r="K9" s="26">
        <v>356</v>
      </c>
      <c r="L9" s="26">
        <v>356</v>
      </c>
      <c r="M9" s="26">
        <v>356</v>
      </c>
      <c r="N9" s="26">
        <v>356</v>
      </c>
      <c r="O9" s="26">
        <v>363</v>
      </c>
      <c r="P9" s="26">
        <v>367</v>
      </c>
      <c r="Q9" s="26">
        <v>369</v>
      </c>
      <c r="R9" s="26">
        <v>371</v>
      </c>
      <c r="S9" s="26">
        <v>374</v>
      </c>
      <c r="T9" s="26">
        <v>376</v>
      </c>
      <c r="U9" s="26">
        <v>0</v>
      </c>
      <c r="V9" s="26">
        <v>0</v>
      </c>
      <c r="W9" s="26">
        <v>0</v>
      </c>
      <c r="X9" s="26">
        <v>0</v>
      </c>
      <c r="Y9" s="27">
        <v>0</v>
      </c>
    </row>
    <row r="10" spans="1:25" x14ac:dyDescent="0.25">
      <c r="A10" s="23" t="str">
        <f>[2]Statistici!A9</f>
        <v>BRAILA</v>
      </c>
      <c r="B10" s="32"/>
      <c r="C10" s="26">
        <v>327.7</v>
      </c>
      <c r="D10" s="26">
        <v>338.4</v>
      </c>
      <c r="E10" s="26">
        <v>349.3</v>
      </c>
      <c r="F10" s="26">
        <v>360.6</v>
      </c>
      <c r="G10" s="26">
        <v>372.2</v>
      </c>
      <c r="H10" s="26">
        <v>384.2</v>
      </c>
      <c r="I10" s="26">
        <v>395.3</v>
      </c>
      <c r="J10" s="26">
        <v>406.8</v>
      </c>
      <c r="K10" s="26">
        <v>442.9</v>
      </c>
      <c r="L10" s="26">
        <v>466.4</v>
      </c>
      <c r="M10" s="26">
        <v>479.7</v>
      </c>
      <c r="N10" s="26">
        <v>515.9</v>
      </c>
      <c r="O10" s="26">
        <v>534.29999999999995</v>
      </c>
      <c r="P10" s="26">
        <v>553.4</v>
      </c>
      <c r="Q10" s="26">
        <v>573.20000000000005</v>
      </c>
      <c r="R10" s="26">
        <v>593.70000000000005</v>
      </c>
      <c r="S10" s="26">
        <v>614.9</v>
      </c>
      <c r="T10" s="26">
        <v>636.79999999999995</v>
      </c>
      <c r="U10" s="26">
        <v>659.6</v>
      </c>
      <c r="V10" s="26">
        <v>0</v>
      </c>
      <c r="W10" s="26">
        <v>0</v>
      </c>
      <c r="X10" s="26">
        <v>0</v>
      </c>
      <c r="Y10" s="27">
        <v>0</v>
      </c>
    </row>
    <row r="11" spans="1:25" x14ac:dyDescent="0.25">
      <c r="A11" s="23" t="str">
        <f>[2]Statistici!A10</f>
        <v>CALARASI</v>
      </c>
      <c r="B11" s="71">
        <v>402.3</v>
      </c>
      <c r="C11" s="26">
        <v>402</v>
      </c>
      <c r="D11" s="26">
        <v>402</v>
      </c>
      <c r="E11" s="26">
        <v>402</v>
      </c>
      <c r="F11" s="26">
        <v>402</v>
      </c>
      <c r="G11" s="26">
        <v>402</v>
      </c>
      <c r="H11" s="26">
        <v>402</v>
      </c>
      <c r="I11" s="26">
        <v>402</v>
      </c>
      <c r="J11" s="26">
        <v>402</v>
      </c>
      <c r="K11" s="26">
        <v>402</v>
      </c>
      <c r="L11" s="26">
        <v>402</v>
      </c>
      <c r="M11" s="26">
        <v>402</v>
      </c>
      <c r="N11" s="26">
        <v>409</v>
      </c>
      <c r="O11" s="26">
        <v>421</v>
      </c>
      <c r="P11" s="26">
        <v>427</v>
      </c>
      <c r="Q11" s="26">
        <v>433</v>
      </c>
      <c r="R11" s="26">
        <v>440</v>
      </c>
      <c r="S11" s="26">
        <v>446</v>
      </c>
      <c r="T11" s="26">
        <v>453</v>
      </c>
      <c r="U11" s="26">
        <v>0</v>
      </c>
      <c r="V11" s="26">
        <v>0</v>
      </c>
      <c r="W11" s="26">
        <v>0</v>
      </c>
      <c r="X11" s="26">
        <v>0</v>
      </c>
      <c r="Y11" s="27">
        <v>0</v>
      </c>
    </row>
    <row r="12" spans="1:25" x14ac:dyDescent="0.25">
      <c r="A12" s="23" t="str">
        <f>[2]Statistici!A11</f>
        <v>CARAS SEVERIN</v>
      </c>
      <c r="B12" s="71">
        <v>336.86</v>
      </c>
      <c r="C12" s="26">
        <v>336.86</v>
      </c>
      <c r="D12" s="26">
        <v>336.86</v>
      </c>
      <c r="E12" s="26">
        <v>336.86</v>
      </c>
      <c r="F12" s="26">
        <v>336.86</v>
      </c>
      <c r="G12" s="26">
        <v>336.86</v>
      </c>
      <c r="H12" s="26">
        <v>336.86</v>
      </c>
      <c r="I12" s="26">
        <v>336.86</v>
      </c>
      <c r="J12" s="26">
        <v>336.86</v>
      </c>
      <c r="K12" s="26">
        <v>336.86</v>
      </c>
      <c r="L12" s="26">
        <v>336.86</v>
      </c>
      <c r="M12" s="26">
        <v>336.86</v>
      </c>
      <c r="N12" s="26">
        <v>336.86</v>
      </c>
      <c r="O12" s="26">
        <v>336.86</v>
      </c>
      <c r="P12" s="26">
        <v>336.86</v>
      </c>
      <c r="Q12" s="26">
        <v>336.86</v>
      </c>
      <c r="R12" s="26">
        <v>336.86</v>
      </c>
      <c r="S12" s="26">
        <v>336.86</v>
      </c>
      <c r="T12" s="26">
        <v>336.86</v>
      </c>
      <c r="U12" s="26">
        <v>336.86</v>
      </c>
      <c r="V12" s="26">
        <v>336.86</v>
      </c>
      <c r="W12" s="26">
        <v>336.86</v>
      </c>
      <c r="X12" s="26">
        <v>336.86</v>
      </c>
      <c r="Y12" s="27">
        <v>336.86</v>
      </c>
    </row>
    <row r="13" spans="1:25" x14ac:dyDescent="0.25">
      <c r="A13" s="23" t="str">
        <f>[2]Statistici!A12</f>
        <v>CLUJ</v>
      </c>
      <c r="B13" s="71">
        <v>333.86</v>
      </c>
      <c r="C13" s="26">
        <v>333.86</v>
      </c>
      <c r="D13" s="26">
        <v>333.86</v>
      </c>
      <c r="E13" s="26">
        <v>333.86</v>
      </c>
      <c r="F13" s="26">
        <v>333.86</v>
      </c>
      <c r="G13" s="26">
        <v>333.86</v>
      </c>
      <c r="H13" s="26">
        <v>333.86</v>
      </c>
      <c r="I13" s="26">
        <v>333.86</v>
      </c>
      <c r="J13" s="26">
        <v>333.86</v>
      </c>
      <c r="K13" s="26">
        <v>333.86</v>
      </c>
      <c r="L13" s="26">
        <v>333.86</v>
      </c>
      <c r="M13" s="26">
        <v>333.86</v>
      </c>
      <c r="N13" s="26">
        <v>333.86</v>
      </c>
      <c r="O13" s="26">
        <v>333.86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0</v>
      </c>
      <c r="W13" s="26">
        <v>0</v>
      </c>
      <c r="X13" s="26">
        <v>0</v>
      </c>
      <c r="Y13" s="27">
        <v>0</v>
      </c>
    </row>
    <row r="14" spans="1:25" x14ac:dyDescent="0.25">
      <c r="A14" s="23" t="str">
        <f>[2]Statistici!A13</f>
        <v>CONSTANTA</v>
      </c>
      <c r="B14" s="71">
        <v>315</v>
      </c>
      <c r="C14" s="26">
        <v>315</v>
      </c>
      <c r="D14" s="26">
        <v>315</v>
      </c>
      <c r="E14" s="26">
        <v>315</v>
      </c>
      <c r="F14" s="26">
        <v>315</v>
      </c>
      <c r="G14" s="26">
        <v>315</v>
      </c>
      <c r="H14" s="26">
        <v>315</v>
      </c>
      <c r="I14" s="26">
        <v>315</v>
      </c>
      <c r="J14" s="26">
        <v>315</v>
      </c>
      <c r="K14" s="26">
        <v>315</v>
      </c>
      <c r="L14" s="26">
        <v>315</v>
      </c>
      <c r="M14" s="26">
        <v>315</v>
      </c>
      <c r="N14" s="26">
        <v>315</v>
      </c>
      <c r="O14" s="26">
        <v>315</v>
      </c>
      <c r="P14" s="26">
        <v>315</v>
      </c>
      <c r="Q14" s="26">
        <v>315</v>
      </c>
      <c r="R14" s="26">
        <v>315</v>
      </c>
      <c r="S14" s="26">
        <v>315</v>
      </c>
      <c r="T14" s="26">
        <v>315</v>
      </c>
      <c r="U14" s="26">
        <v>315</v>
      </c>
      <c r="V14" s="26">
        <v>315</v>
      </c>
      <c r="W14" s="26">
        <v>315</v>
      </c>
      <c r="X14" s="26">
        <v>0</v>
      </c>
      <c r="Y14" s="27">
        <v>0</v>
      </c>
    </row>
    <row r="15" spans="1:25" x14ac:dyDescent="0.25">
      <c r="A15" s="23" t="str">
        <f>[2]Statistici!A14</f>
        <v>COVASNA</v>
      </c>
      <c r="B15" s="71">
        <v>262</v>
      </c>
      <c r="C15" s="26">
        <v>334.32941236731489</v>
      </c>
      <c r="D15" s="26">
        <v>357.56569750171002</v>
      </c>
      <c r="E15" s="26">
        <v>381.78218561531122</v>
      </c>
      <c r="F15" s="26">
        <v>408.20517330601484</v>
      </c>
      <c r="G15" s="26">
        <v>435.85902144885608</v>
      </c>
      <c r="H15" s="26">
        <v>464.68158083102128</v>
      </c>
      <c r="I15" s="26">
        <v>495.89065671457661</v>
      </c>
      <c r="J15" s="26">
        <v>529.69412218090213</v>
      </c>
      <c r="K15" s="26">
        <v>563.95983799416706</v>
      </c>
      <c r="L15" s="26">
        <v>602.11904229083109</v>
      </c>
      <c r="M15" s="26">
        <v>641.05861689915332</v>
      </c>
      <c r="N15" s="26">
        <v>684.01427107814641</v>
      </c>
      <c r="O15" s="26">
        <v>732.328865431493</v>
      </c>
      <c r="P15" s="26">
        <v>782.03660792818869</v>
      </c>
      <c r="Q15" s="26">
        <v>834.8046318580715</v>
      </c>
      <c r="R15" s="26">
        <v>896.99595965481149</v>
      </c>
      <c r="S15" s="26">
        <v>957.86905066881354</v>
      </c>
      <c r="T15" s="26">
        <v>1020.8455642469812</v>
      </c>
      <c r="U15" s="26">
        <v>1092.3135683866533</v>
      </c>
      <c r="V15" s="26">
        <v>1124.5391592955029</v>
      </c>
      <c r="W15" s="26">
        <v>0</v>
      </c>
      <c r="X15" s="26">
        <v>0</v>
      </c>
      <c r="Y15" s="27">
        <v>0</v>
      </c>
    </row>
    <row r="16" spans="1:25" x14ac:dyDescent="0.25">
      <c r="A16" s="23" t="str">
        <f>[2]Statistici!A15</f>
        <v>DOLJ</v>
      </c>
      <c r="B16" s="71">
        <v>325.7</v>
      </c>
      <c r="C16" s="26">
        <v>325.7</v>
      </c>
      <c r="D16" s="26">
        <v>325.7</v>
      </c>
      <c r="E16" s="26">
        <v>325.7</v>
      </c>
      <c r="F16" s="26">
        <v>325.7</v>
      </c>
      <c r="G16" s="26">
        <v>325.7</v>
      </c>
      <c r="H16" s="26">
        <v>325.7</v>
      </c>
      <c r="I16" s="26">
        <v>325.7</v>
      </c>
      <c r="J16" s="26">
        <v>325.7</v>
      </c>
      <c r="K16" s="26">
        <v>325.7</v>
      </c>
      <c r="L16" s="26">
        <v>325.7</v>
      </c>
      <c r="M16" s="26">
        <v>325.7</v>
      </c>
      <c r="N16" s="26">
        <v>325.7</v>
      </c>
      <c r="O16" s="26">
        <v>325.7</v>
      </c>
      <c r="P16" s="26">
        <v>325.7</v>
      </c>
      <c r="Q16" s="26">
        <v>325.7</v>
      </c>
      <c r="R16" s="26">
        <v>325.7</v>
      </c>
      <c r="S16" s="26">
        <v>325.7</v>
      </c>
      <c r="T16" s="26">
        <v>325.7</v>
      </c>
      <c r="U16" s="26">
        <v>325.7</v>
      </c>
      <c r="V16" s="26">
        <v>325.7</v>
      </c>
      <c r="W16" s="26">
        <v>325.7</v>
      </c>
      <c r="X16" s="26">
        <v>325.7</v>
      </c>
      <c r="Y16" s="27">
        <v>325.7</v>
      </c>
    </row>
    <row r="17" spans="1:25" x14ac:dyDescent="0.25">
      <c r="A17" s="23" t="str">
        <f>[2]Statistici!A16</f>
        <v>GIURGIU</v>
      </c>
      <c r="B17" s="71">
        <v>531</v>
      </c>
      <c r="C17" s="26">
        <v>498.25777055325426</v>
      </c>
      <c r="D17" s="26">
        <v>518.18791161927925</v>
      </c>
      <c r="E17" s="26">
        <v>539.48529475669568</v>
      </c>
      <c r="F17" s="26">
        <v>564.35902252147469</v>
      </c>
      <c r="G17" s="26">
        <v>592.31024750162896</v>
      </c>
      <c r="H17" s="26">
        <v>618.20805053364143</v>
      </c>
      <c r="I17" s="26">
        <v>645.89038171966456</v>
      </c>
      <c r="J17" s="26">
        <v>667.68849699786324</v>
      </c>
      <c r="K17" s="26">
        <v>705.98920674555768</v>
      </c>
      <c r="L17" s="26">
        <v>738.48840664192664</v>
      </c>
      <c r="M17" s="26">
        <v>773.35866912598885</v>
      </c>
      <c r="N17" s="26">
        <v>808.56432441954848</v>
      </c>
      <c r="O17" s="26">
        <v>847.71193215449466</v>
      </c>
      <c r="P17" s="26">
        <v>887.7473489495062</v>
      </c>
      <c r="Q17" s="26">
        <v>930.45886388986492</v>
      </c>
      <c r="R17" s="26">
        <v>982.54932220052615</v>
      </c>
      <c r="S17" s="26">
        <v>1030.7584883281661</v>
      </c>
      <c r="T17" s="26">
        <v>1082.3451626670794</v>
      </c>
      <c r="U17" s="26">
        <v>1137.6670769363047</v>
      </c>
      <c r="V17" s="26">
        <v>0</v>
      </c>
      <c r="W17" s="26">
        <v>0</v>
      </c>
      <c r="X17" s="26">
        <v>0</v>
      </c>
      <c r="Y17" s="27">
        <v>0</v>
      </c>
    </row>
    <row r="18" spans="1:25" x14ac:dyDescent="0.25">
      <c r="A18" s="23" t="str">
        <f>[2]Statistici!A17</f>
        <v>HARGHITA</v>
      </c>
      <c r="B18" s="71">
        <v>423.6</v>
      </c>
      <c r="C18" s="26">
        <f>214.78/1.24</f>
        <v>173.20967741935485</v>
      </c>
      <c r="D18" s="26">
        <f>218.76/1.24</f>
        <v>176.41935483870967</v>
      </c>
      <c r="E18" s="26">
        <f>222.82/1.24</f>
        <v>179.69354838709677</v>
      </c>
      <c r="F18" s="26">
        <f>226.95/1.24</f>
        <v>183.02419354838707</v>
      </c>
      <c r="G18" s="26">
        <f>231.15/1.24</f>
        <v>186.41129032258064</v>
      </c>
      <c r="H18" s="26">
        <f>235.44/1.24</f>
        <v>189.87096774193549</v>
      </c>
      <c r="I18" s="26">
        <f>239.8/1.24</f>
        <v>193.38709677419357</v>
      </c>
      <c r="J18" s="26">
        <f>244.25/1.24</f>
        <v>196.9758064516129</v>
      </c>
      <c r="K18" s="26">
        <f>248.78/1.24</f>
        <v>200.62903225806451</v>
      </c>
      <c r="L18" s="26">
        <f>253.4/1.24</f>
        <v>204.35483870967744</v>
      </c>
      <c r="M18" s="26">
        <f>258.1/1.24</f>
        <v>208.14516129032259</v>
      </c>
      <c r="N18" s="26">
        <f>262.89/1.24</f>
        <v>212.00806451612902</v>
      </c>
      <c r="O18" s="26">
        <f>267.78/1.24</f>
        <v>215.95161290322579</v>
      </c>
      <c r="P18" s="26">
        <f>272.75/1.24</f>
        <v>219.95967741935485</v>
      </c>
      <c r="Q18" s="26">
        <f>277.82/1.24</f>
        <v>224.04838709677418</v>
      </c>
      <c r="R18" s="26">
        <f>282.98/1.24</f>
        <v>228.20967741935485</v>
      </c>
      <c r="S18" s="26">
        <f>288.24/1.24</f>
        <v>232.45161290322582</v>
      </c>
      <c r="T18" s="26">
        <f>293.59/1.24</f>
        <v>236.76612903225805</v>
      </c>
      <c r="U18" s="26">
        <f>299.05/1.24</f>
        <v>241.16935483870969</v>
      </c>
      <c r="V18" s="26">
        <f>304.62/1.24</f>
        <v>245.66129032258064</v>
      </c>
      <c r="W18" s="26">
        <f>310.28/1.24</f>
        <v>250.2258064516129</v>
      </c>
      <c r="X18" s="26">
        <f>315.71/1.24</f>
        <v>254.60483870967741</v>
      </c>
      <c r="Y18" s="27">
        <f>323.81/1.24</f>
        <v>261.13709677419354</v>
      </c>
    </row>
    <row r="19" spans="1:25" x14ac:dyDescent="0.25">
      <c r="A19" s="23" t="str">
        <f>[2]Statistici!A18</f>
        <v>HUNEDOARA</v>
      </c>
      <c r="B19" s="71">
        <v>290.79000000000002</v>
      </c>
      <c r="C19" s="26">
        <v>290.79267261753768</v>
      </c>
      <c r="D19" s="26">
        <v>290.79267261753768</v>
      </c>
      <c r="E19" s="26">
        <v>290.79267261753768</v>
      </c>
      <c r="F19" s="26">
        <v>290.79267261753768</v>
      </c>
      <c r="G19" s="26">
        <v>290.79267261753768</v>
      </c>
      <c r="H19" s="26">
        <v>290.79267261753768</v>
      </c>
      <c r="I19" s="26">
        <v>290.79267261753768</v>
      </c>
      <c r="J19" s="26">
        <v>290.79267261753768</v>
      </c>
      <c r="K19" s="26">
        <v>290.79267261753768</v>
      </c>
      <c r="L19" s="26">
        <v>290.79267261753768</v>
      </c>
      <c r="M19" s="26">
        <v>290.79267261753768</v>
      </c>
      <c r="N19" s="26">
        <v>290.79267261753768</v>
      </c>
      <c r="O19" s="26">
        <v>290.79267261753768</v>
      </c>
      <c r="P19" s="26">
        <v>290.79267261753768</v>
      </c>
      <c r="Q19" s="26">
        <v>290.79267261753768</v>
      </c>
      <c r="R19" s="26">
        <v>290.79267261753768</v>
      </c>
      <c r="S19" s="26">
        <v>290.79267261753768</v>
      </c>
      <c r="T19" s="26">
        <v>290.79267261753768</v>
      </c>
      <c r="U19" s="26">
        <v>290.79267261753768</v>
      </c>
      <c r="V19" s="26">
        <v>290.79267261753768</v>
      </c>
      <c r="W19" s="26">
        <v>290.79267261753768</v>
      </c>
      <c r="X19" s="26">
        <v>0</v>
      </c>
      <c r="Y19" s="27">
        <v>0</v>
      </c>
    </row>
    <row r="20" spans="1:25" x14ac:dyDescent="0.25">
      <c r="A20" s="23" t="str">
        <f>[2]Statistici!A19</f>
        <v>IASI</v>
      </c>
      <c r="B20" s="71">
        <v>295.10000000000002</v>
      </c>
      <c r="C20" s="26">
        <v>295.10000000000002</v>
      </c>
      <c r="D20" s="26">
        <v>295.10000000000002</v>
      </c>
      <c r="E20" s="26">
        <v>295.10000000000002</v>
      </c>
      <c r="F20" s="26">
        <v>295.10000000000002</v>
      </c>
      <c r="G20" s="26">
        <v>295.10000000000002</v>
      </c>
      <c r="H20" s="26">
        <v>295.10000000000002</v>
      </c>
      <c r="I20" s="26">
        <v>295.10000000000002</v>
      </c>
      <c r="J20" s="26">
        <v>295.10000000000002</v>
      </c>
      <c r="K20" s="26">
        <v>295.10000000000002</v>
      </c>
      <c r="L20" s="26">
        <v>295.10000000000002</v>
      </c>
      <c r="M20" s="26">
        <v>296.5</v>
      </c>
      <c r="N20" s="26">
        <v>298.3</v>
      </c>
      <c r="O20" s="26">
        <v>300.10000000000002</v>
      </c>
      <c r="P20" s="26">
        <v>301.89999999999998</v>
      </c>
      <c r="Q20" s="26">
        <v>303.7</v>
      </c>
      <c r="R20" s="26">
        <v>305.5</v>
      </c>
      <c r="S20" s="26">
        <v>307.39999999999998</v>
      </c>
      <c r="T20" s="26">
        <v>309.2</v>
      </c>
      <c r="U20" s="26">
        <v>311.10000000000002</v>
      </c>
      <c r="V20" s="26">
        <v>0</v>
      </c>
      <c r="W20" s="26">
        <v>0</v>
      </c>
      <c r="X20" s="26">
        <v>0</v>
      </c>
      <c r="Y20" s="27">
        <v>0</v>
      </c>
    </row>
    <row r="21" spans="1:25" x14ac:dyDescent="0.25">
      <c r="A21" s="23" t="str">
        <f>[2]Statistici!A20</f>
        <v>MARAMURES</v>
      </c>
      <c r="B21" s="71">
        <v>298</v>
      </c>
      <c r="C21" s="26">
        <v>226</v>
      </c>
      <c r="D21" s="26">
        <v>236</v>
      </c>
      <c r="E21" s="26">
        <v>246</v>
      </c>
      <c r="F21" s="26">
        <v>253</v>
      </c>
      <c r="G21" s="26">
        <v>260</v>
      </c>
      <c r="H21" s="26">
        <v>268</v>
      </c>
      <c r="I21" s="26">
        <v>275</v>
      </c>
      <c r="J21" s="26">
        <v>282</v>
      </c>
      <c r="K21" s="26">
        <v>289</v>
      </c>
      <c r="L21" s="26">
        <v>296</v>
      </c>
      <c r="M21" s="26">
        <v>298</v>
      </c>
      <c r="N21" s="26">
        <v>298</v>
      </c>
      <c r="O21" s="26">
        <v>298</v>
      </c>
      <c r="P21" s="26">
        <v>298</v>
      </c>
      <c r="Q21" s="26">
        <v>298</v>
      </c>
      <c r="R21" s="26">
        <v>298</v>
      </c>
      <c r="S21" s="26">
        <v>298</v>
      </c>
      <c r="T21" s="26">
        <v>298</v>
      </c>
      <c r="U21" s="26">
        <v>298</v>
      </c>
      <c r="V21" s="26">
        <v>298</v>
      </c>
      <c r="W21" s="26">
        <v>298</v>
      </c>
      <c r="X21" s="26">
        <v>298</v>
      </c>
      <c r="Y21" s="27">
        <v>298</v>
      </c>
    </row>
    <row r="22" spans="1:25" x14ac:dyDescent="0.25">
      <c r="A22" s="23" t="str">
        <f>[2]Statistici!A21</f>
        <v>MEHEDINTI</v>
      </c>
      <c r="B22" s="71">
        <v>323.8</v>
      </c>
      <c r="C22" s="26">
        <v>323.77371205650314</v>
      </c>
      <c r="D22" s="26">
        <v>323.77371205650314</v>
      </c>
      <c r="E22" s="26">
        <v>323.77371205650314</v>
      </c>
      <c r="F22" s="26">
        <v>323.77371205650314</v>
      </c>
      <c r="G22" s="26">
        <v>323.77371205650314</v>
      </c>
      <c r="H22" s="26">
        <v>323.77371205650314</v>
      </c>
      <c r="I22" s="26">
        <v>323.77371205650314</v>
      </c>
      <c r="J22" s="26">
        <v>323.77371205650314</v>
      </c>
      <c r="K22" s="26">
        <v>323.77371205650314</v>
      </c>
      <c r="L22" s="26">
        <v>327.82088345720939</v>
      </c>
      <c r="M22" s="26">
        <v>331.91864450042453</v>
      </c>
      <c r="N22" s="26">
        <v>336.06762755667978</v>
      </c>
      <c r="O22" s="26">
        <v>340.26847290113835</v>
      </c>
      <c r="P22" s="26">
        <v>344.52182881240253</v>
      </c>
      <c r="Q22" s="26">
        <v>348.82835167255757</v>
      </c>
      <c r="R22" s="26">
        <v>353.18870606846451</v>
      </c>
      <c r="S22" s="26">
        <v>357.60356489432036</v>
      </c>
      <c r="T22" s="26">
        <v>362.07360945549937</v>
      </c>
      <c r="U22" s="26">
        <v>366.59952957369313</v>
      </c>
      <c r="V22" s="26">
        <v>371.18202369336421</v>
      </c>
      <c r="W22" s="26">
        <v>375.82179898953132</v>
      </c>
      <c r="X22" s="26">
        <v>0</v>
      </c>
      <c r="Y22" s="27">
        <v>0</v>
      </c>
    </row>
    <row r="23" spans="1:25" x14ac:dyDescent="0.25">
      <c r="A23" s="23" t="str">
        <f>[2]Statistici!A22</f>
        <v>MURES</v>
      </c>
      <c r="B23" s="71">
        <v>367</v>
      </c>
      <c r="C23" s="26">
        <v>367</v>
      </c>
      <c r="D23" s="26">
        <v>367</v>
      </c>
      <c r="E23" s="26">
        <v>367</v>
      </c>
      <c r="F23" s="26">
        <v>367</v>
      </c>
      <c r="G23" s="26">
        <v>367</v>
      </c>
      <c r="H23" s="26">
        <v>367</v>
      </c>
      <c r="I23" s="26">
        <v>367</v>
      </c>
      <c r="J23" s="26">
        <v>367</v>
      </c>
      <c r="K23" s="26">
        <v>367</v>
      </c>
      <c r="L23" s="26">
        <v>367</v>
      </c>
      <c r="M23" s="26">
        <v>367</v>
      </c>
      <c r="N23" s="26">
        <v>367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26">
        <v>0</v>
      </c>
      <c r="W23" s="26">
        <v>0</v>
      </c>
      <c r="X23" s="26">
        <v>0</v>
      </c>
      <c r="Y23" s="27">
        <v>0</v>
      </c>
    </row>
    <row r="24" spans="1:25" x14ac:dyDescent="0.25">
      <c r="A24" s="23" t="str">
        <f>[2]Statistici!A23</f>
        <v>NEAMT</v>
      </c>
      <c r="B24" s="71">
        <v>344</v>
      </c>
      <c r="C24" s="26">
        <v>344</v>
      </c>
      <c r="D24" s="26">
        <v>344</v>
      </c>
      <c r="E24" s="26">
        <v>344</v>
      </c>
      <c r="F24" s="26">
        <v>344</v>
      </c>
      <c r="G24" s="26">
        <v>344</v>
      </c>
      <c r="H24" s="26">
        <v>344</v>
      </c>
      <c r="I24" s="26">
        <v>344</v>
      </c>
      <c r="J24" s="26">
        <v>344</v>
      </c>
      <c r="K24" s="26">
        <v>344</v>
      </c>
      <c r="L24" s="26">
        <v>344</v>
      </c>
      <c r="M24" s="26">
        <v>344</v>
      </c>
      <c r="N24" s="26">
        <v>344</v>
      </c>
      <c r="O24" s="26">
        <v>344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26">
        <v>0</v>
      </c>
      <c r="W24" s="26">
        <v>0</v>
      </c>
      <c r="X24" s="26">
        <v>0</v>
      </c>
      <c r="Y24" s="27">
        <v>0</v>
      </c>
    </row>
    <row r="25" spans="1:25" x14ac:dyDescent="0.25">
      <c r="A25" s="23" t="str">
        <f>[2]Statistici!A24</f>
        <v>OLT</v>
      </c>
      <c r="B25" s="71">
        <v>327</v>
      </c>
      <c r="C25" s="26">
        <v>327</v>
      </c>
      <c r="D25" s="26">
        <v>327</v>
      </c>
      <c r="E25" s="26">
        <v>327</v>
      </c>
      <c r="F25" s="26">
        <v>327</v>
      </c>
      <c r="G25" s="26">
        <v>327</v>
      </c>
      <c r="H25" s="26">
        <v>327</v>
      </c>
      <c r="I25" s="26">
        <v>327</v>
      </c>
      <c r="J25" s="26">
        <v>327</v>
      </c>
      <c r="K25" s="26">
        <v>327</v>
      </c>
      <c r="L25" s="26">
        <v>327</v>
      </c>
      <c r="M25" s="26">
        <v>327</v>
      </c>
      <c r="N25" s="26">
        <v>327</v>
      </c>
      <c r="O25" s="26">
        <v>327</v>
      </c>
      <c r="P25" s="26">
        <v>333</v>
      </c>
      <c r="Q25" s="26">
        <v>340</v>
      </c>
      <c r="R25" s="26">
        <v>347</v>
      </c>
      <c r="S25" s="26">
        <v>354</v>
      </c>
      <c r="T25" s="26">
        <v>361</v>
      </c>
      <c r="U25" s="26">
        <v>0</v>
      </c>
      <c r="V25" s="26">
        <v>0</v>
      </c>
      <c r="W25" s="26">
        <v>0</v>
      </c>
      <c r="X25" s="26">
        <v>0</v>
      </c>
      <c r="Y25" s="27">
        <v>0</v>
      </c>
    </row>
    <row r="26" spans="1:25" x14ac:dyDescent="0.25">
      <c r="A26" s="23" t="str">
        <f>[2]Statistici!A25</f>
        <v>PRAHOVA</v>
      </c>
      <c r="B26" s="71">
        <v>307</v>
      </c>
      <c r="C26" s="26">
        <v>307</v>
      </c>
      <c r="D26" s="26">
        <v>307</v>
      </c>
      <c r="E26" s="26">
        <v>307</v>
      </c>
      <c r="F26" s="26">
        <v>307</v>
      </c>
      <c r="G26" s="26">
        <v>307</v>
      </c>
      <c r="H26" s="26">
        <v>307</v>
      </c>
      <c r="I26" s="26">
        <v>307</v>
      </c>
      <c r="J26" s="26">
        <v>307</v>
      </c>
      <c r="K26" s="26">
        <v>307</v>
      </c>
      <c r="L26" s="26">
        <v>307</v>
      </c>
      <c r="M26" s="26">
        <v>307</v>
      </c>
      <c r="N26" s="26">
        <v>307</v>
      </c>
      <c r="O26" s="26">
        <v>307</v>
      </c>
      <c r="P26" s="26">
        <v>307</v>
      </c>
      <c r="Q26" s="26">
        <v>307</v>
      </c>
      <c r="R26" s="26">
        <v>307</v>
      </c>
      <c r="S26" s="26">
        <v>307</v>
      </c>
      <c r="T26" s="26">
        <v>307</v>
      </c>
      <c r="U26" s="26">
        <v>307</v>
      </c>
      <c r="V26" s="26">
        <v>307</v>
      </c>
      <c r="W26" s="26">
        <v>307</v>
      </c>
      <c r="X26" s="26">
        <v>0</v>
      </c>
      <c r="Y26" s="27">
        <v>0</v>
      </c>
    </row>
    <row r="27" spans="1:25" x14ac:dyDescent="0.25">
      <c r="A27" s="23" t="str">
        <f>[2]Statistici!A26</f>
        <v>SALAJ</v>
      </c>
      <c r="B27" s="32"/>
      <c r="C27" s="26">
        <v>256.54000000000002</v>
      </c>
      <c r="D27" s="26">
        <v>267.77999999999997</v>
      </c>
      <c r="E27" s="28">
        <v>276.77999999999997</v>
      </c>
      <c r="F27" s="26">
        <v>286.68</v>
      </c>
      <c r="G27" s="26">
        <v>296.94</v>
      </c>
      <c r="H27" s="26">
        <v>307.58</v>
      </c>
      <c r="I27" s="26">
        <v>318.55</v>
      </c>
      <c r="J27" s="26">
        <v>312.18</v>
      </c>
      <c r="K27" s="26">
        <v>305.94</v>
      </c>
      <c r="L27" s="26">
        <v>299.82</v>
      </c>
      <c r="M27" s="26">
        <v>293.82</v>
      </c>
      <c r="N27" s="26">
        <v>287.95</v>
      </c>
      <c r="O27" s="26">
        <v>282.19</v>
      </c>
      <c r="P27" s="26">
        <v>276.54000000000002</v>
      </c>
      <c r="Q27" s="26">
        <v>271.01</v>
      </c>
      <c r="R27" s="26">
        <v>265.58999999999997</v>
      </c>
      <c r="S27" s="26">
        <v>260.27999999999997</v>
      </c>
      <c r="T27" s="26">
        <v>255.07</v>
      </c>
      <c r="U27" s="26">
        <v>249.97</v>
      </c>
      <c r="V27" s="26">
        <v>244.97</v>
      </c>
      <c r="W27" s="26">
        <v>0</v>
      </c>
      <c r="X27" s="26">
        <v>0</v>
      </c>
      <c r="Y27" s="27">
        <v>0</v>
      </c>
    </row>
    <row r="28" spans="1:25" x14ac:dyDescent="0.25">
      <c r="A28" s="23" t="str">
        <f>[2]Statistici!A27</f>
        <v>SIBIU</v>
      </c>
      <c r="B28" s="71">
        <v>310</v>
      </c>
      <c r="C28" s="26">
        <v>310</v>
      </c>
      <c r="D28" s="26">
        <v>310</v>
      </c>
      <c r="E28" s="26">
        <v>310</v>
      </c>
      <c r="F28" s="26">
        <v>310</v>
      </c>
      <c r="G28" s="26">
        <v>310</v>
      </c>
      <c r="H28" s="26">
        <v>310</v>
      </c>
      <c r="I28" s="26">
        <v>310</v>
      </c>
      <c r="J28" s="26">
        <v>310</v>
      </c>
      <c r="K28" s="26">
        <v>310</v>
      </c>
      <c r="L28" s="26">
        <v>0</v>
      </c>
      <c r="M28" s="26">
        <v>0</v>
      </c>
      <c r="N28" s="26">
        <v>0</v>
      </c>
      <c r="O28" s="26">
        <v>0</v>
      </c>
      <c r="P28" s="26">
        <v>0</v>
      </c>
      <c r="Q28" s="26">
        <v>0</v>
      </c>
      <c r="R28" s="26">
        <v>0</v>
      </c>
      <c r="S28" s="26">
        <v>0</v>
      </c>
      <c r="T28" s="26">
        <v>0</v>
      </c>
      <c r="U28" s="26">
        <v>0</v>
      </c>
      <c r="V28" s="26">
        <v>0</v>
      </c>
      <c r="W28" s="26">
        <v>0</v>
      </c>
      <c r="X28" s="26">
        <v>0</v>
      </c>
      <c r="Y28" s="27">
        <v>0</v>
      </c>
    </row>
    <row r="29" spans="1:25" x14ac:dyDescent="0.25">
      <c r="A29" s="23" t="str">
        <f>[2]Statistici!A28</f>
        <v>SUCEAVA</v>
      </c>
      <c r="B29" s="71">
        <v>303</v>
      </c>
      <c r="C29" s="26">
        <v>303</v>
      </c>
      <c r="D29" s="26">
        <v>303</v>
      </c>
      <c r="E29" s="26">
        <v>303</v>
      </c>
      <c r="F29" s="26">
        <v>303</v>
      </c>
      <c r="G29" s="26">
        <v>303</v>
      </c>
      <c r="H29" s="26">
        <v>303</v>
      </c>
      <c r="I29" s="26">
        <v>303</v>
      </c>
      <c r="J29" s="26">
        <v>303</v>
      </c>
      <c r="K29" s="26">
        <v>303</v>
      </c>
      <c r="L29" s="26">
        <v>303</v>
      </c>
      <c r="M29" s="26">
        <v>305</v>
      </c>
      <c r="N29" s="26">
        <v>309</v>
      </c>
      <c r="O29" s="26">
        <v>310</v>
      </c>
      <c r="P29" s="26">
        <v>311</v>
      </c>
      <c r="Q29" s="26">
        <v>312</v>
      </c>
      <c r="R29" s="26">
        <v>313</v>
      </c>
      <c r="S29" s="26">
        <v>314</v>
      </c>
      <c r="T29" s="26">
        <v>314</v>
      </c>
      <c r="U29" s="26">
        <v>0</v>
      </c>
      <c r="V29" s="26">
        <v>0</v>
      </c>
      <c r="W29" s="26">
        <v>0</v>
      </c>
      <c r="X29" s="26">
        <v>0</v>
      </c>
      <c r="Y29" s="27">
        <v>0</v>
      </c>
    </row>
    <row r="30" spans="1:25" x14ac:dyDescent="0.25">
      <c r="A30" s="23" t="str">
        <f>[2]Statistici!A29</f>
        <v>TIMIS</v>
      </c>
      <c r="B30" s="71">
        <v>335.11</v>
      </c>
      <c r="C30" s="26">
        <v>335.11368730114941</v>
      </c>
      <c r="D30" s="26">
        <v>335.11368730114941</v>
      </c>
      <c r="E30" s="26">
        <v>335.11368730114941</v>
      </c>
      <c r="F30" s="26">
        <v>335.11368730114941</v>
      </c>
      <c r="G30" s="26">
        <v>335.11368730114941</v>
      </c>
      <c r="H30" s="26">
        <v>335.11368730114941</v>
      </c>
      <c r="I30" s="26">
        <v>335.11368730114941</v>
      </c>
      <c r="J30" s="26">
        <v>335.11368730114941</v>
      </c>
      <c r="K30" s="26">
        <v>335.11368730114941</v>
      </c>
      <c r="L30" s="26">
        <v>335.11368730114941</v>
      </c>
      <c r="M30" s="26">
        <v>335.11368730114941</v>
      </c>
      <c r="N30" s="26">
        <v>335.11368730114941</v>
      </c>
      <c r="O30" s="26">
        <v>335.11368730114941</v>
      </c>
      <c r="P30" s="26">
        <v>335.11368730114941</v>
      </c>
      <c r="Q30" s="26">
        <v>335.11368730114941</v>
      </c>
      <c r="R30" s="26">
        <v>0</v>
      </c>
      <c r="S30" s="26">
        <v>0</v>
      </c>
      <c r="T30" s="26">
        <v>0</v>
      </c>
      <c r="U30" s="26">
        <v>0</v>
      </c>
      <c r="V30" s="26">
        <v>0</v>
      </c>
      <c r="W30" s="26">
        <v>0</v>
      </c>
      <c r="X30" s="26">
        <v>0</v>
      </c>
      <c r="Y30" s="27">
        <v>0</v>
      </c>
    </row>
    <row r="31" spans="1:25" x14ac:dyDescent="0.25">
      <c r="A31" s="23" t="str">
        <f>[2]Statistici!A30</f>
        <v>TULCEA</v>
      </c>
      <c r="B31" s="71">
        <v>600</v>
      </c>
      <c r="C31" s="26">
        <v>558</v>
      </c>
      <c r="D31" s="26">
        <v>558</v>
      </c>
      <c r="E31" s="26">
        <v>558</v>
      </c>
      <c r="F31" s="26">
        <v>558</v>
      </c>
      <c r="G31" s="26">
        <v>558</v>
      </c>
      <c r="H31" s="26">
        <v>558</v>
      </c>
      <c r="I31" s="26">
        <v>558</v>
      </c>
      <c r="J31" s="26">
        <v>558</v>
      </c>
      <c r="K31" s="26">
        <v>558</v>
      </c>
      <c r="L31" s="26">
        <v>558</v>
      </c>
      <c r="M31" s="26">
        <v>558</v>
      </c>
      <c r="N31" s="26">
        <v>558</v>
      </c>
      <c r="O31" s="26">
        <v>558</v>
      </c>
      <c r="P31" s="26">
        <v>558</v>
      </c>
      <c r="Q31" s="26">
        <v>558</v>
      </c>
      <c r="R31" s="26">
        <v>0</v>
      </c>
      <c r="S31" s="26">
        <v>0</v>
      </c>
      <c r="T31" s="26">
        <v>0</v>
      </c>
      <c r="U31" s="26">
        <v>0</v>
      </c>
      <c r="V31" s="26">
        <v>0</v>
      </c>
      <c r="W31" s="26">
        <v>0</v>
      </c>
      <c r="X31" s="26">
        <v>0</v>
      </c>
      <c r="Y31" s="27">
        <v>0</v>
      </c>
    </row>
    <row r="32" spans="1:25" x14ac:dyDescent="0.25">
      <c r="A32" s="23" t="str">
        <f>[2]Statistici!A31</f>
        <v>VALCEA</v>
      </c>
      <c r="B32" s="71">
        <v>374.2</v>
      </c>
      <c r="C32" s="26">
        <v>374.2</v>
      </c>
      <c r="D32" s="26">
        <v>374.2</v>
      </c>
      <c r="E32" s="26">
        <v>374.2</v>
      </c>
      <c r="F32" s="26">
        <v>374.2</v>
      </c>
      <c r="G32" s="26">
        <v>374.2</v>
      </c>
      <c r="H32" s="26">
        <v>374.2</v>
      </c>
      <c r="I32" s="26">
        <v>374.2</v>
      </c>
      <c r="J32" s="26">
        <v>374.2</v>
      </c>
      <c r="K32" s="26">
        <v>374.2</v>
      </c>
      <c r="L32" s="26">
        <v>374.2</v>
      </c>
      <c r="M32" s="26">
        <v>374.2</v>
      </c>
      <c r="N32" s="26">
        <v>374.2</v>
      </c>
      <c r="O32" s="26">
        <v>374.2</v>
      </c>
      <c r="P32" s="26">
        <v>374.2</v>
      </c>
      <c r="Q32" s="26">
        <v>374.2</v>
      </c>
      <c r="R32" s="26">
        <v>374.2</v>
      </c>
      <c r="S32" s="26">
        <v>374.2</v>
      </c>
      <c r="T32" s="26">
        <v>374.2</v>
      </c>
      <c r="U32" s="26">
        <v>374.2</v>
      </c>
      <c r="V32" s="26">
        <v>374.2</v>
      </c>
      <c r="W32" s="26">
        <v>374.2</v>
      </c>
      <c r="X32" s="26">
        <v>374.2</v>
      </c>
      <c r="Y32" s="27">
        <v>0</v>
      </c>
    </row>
    <row r="33" spans="1:25" x14ac:dyDescent="0.25">
      <c r="A33" s="23" t="str">
        <f>[2]Statistici!A32</f>
        <v>VASLUI</v>
      </c>
      <c r="B33" s="71">
        <v>309</v>
      </c>
      <c r="C33" s="26">
        <v>309</v>
      </c>
      <c r="D33" s="26">
        <v>309</v>
      </c>
      <c r="E33" s="26">
        <v>309</v>
      </c>
      <c r="F33" s="26">
        <v>309</v>
      </c>
      <c r="G33" s="26">
        <v>309</v>
      </c>
      <c r="H33" s="26">
        <v>309</v>
      </c>
      <c r="I33" s="26">
        <v>309</v>
      </c>
      <c r="J33" s="26">
        <v>309</v>
      </c>
      <c r="K33" s="26">
        <v>309</v>
      </c>
      <c r="L33" s="26">
        <v>309</v>
      </c>
      <c r="M33" s="26">
        <v>309</v>
      </c>
      <c r="N33" s="26">
        <v>309</v>
      </c>
      <c r="O33" s="26">
        <v>309</v>
      </c>
      <c r="P33" s="26">
        <v>309</v>
      </c>
      <c r="Q33" s="26">
        <v>312</v>
      </c>
      <c r="R33" s="26">
        <v>321</v>
      </c>
      <c r="S33" s="26">
        <v>328</v>
      </c>
      <c r="T33" s="26">
        <v>333</v>
      </c>
      <c r="U33" s="26">
        <v>0</v>
      </c>
      <c r="V33" s="26">
        <v>0</v>
      </c>
      <c r="W33" s="26">
        <v>0</v>
      </c>
      <c r="X33" s="26">
        <v>0</v>
      </c>
      <c r="Y33" s="27">
        <v>0</v>
      </c>
    </row>
    <row r="34" spans="1:25" ht="15.75" thickBot="1" x14ac:dyDescent="0.3">
      <c r="A34" s="29" t="str">
        <f>[2]Statistici!A33</f>
        <v>VRANCEA</v>
      </c>
      <c r="B34" s="33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1"/>
    </row>
  </sheetData>
  <mergeCells count="3">
    <mergeCell ref="C1:Y1"/>
    <mergeCell ref="B1:B2"/>
    <mergeCell ref="A1:A2"/>
  </mergeCells>
  <pageMargins left="0.7" right="0.7" top="0.75" bottom="0.75" header="0.3" footer="0.3"/>
  <pageSetup paperSize="9" orientation="portrait" horizontalDpi="4294967293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"/>
  <sheetViews>
    <sheetView workbookViewId="0">
      <selection activeCell="F15" sqref="F15"/>
    </sheetView>
  </sheetViews>
  <sheetFormatPr defaultColWidth="8.85546875" defaultRowHeight="15" x14ac:dyDescent="0.25"/>
  <sheetData>
    <row r="2" spans="2:3" x14ac:dyDescent="0.25">
      <c r="B2">
        <v>2019</v>
      </c>
      <c r="C2" t="s">
        <v>13</v>
      </c>
    </row>
    <row r="3" spans="2:3" x14ac:dyDescent="0.25">
      <c r="B3">
        <v>2020</v>
      </c>
      <c r="C3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General</vt:lpstr>
      <vt:lpstr>DPC</vt:lpstr>
      <vt:lpstr>Plan tarifar AF</vt:lpstr>
      <vt:lpstr>Lista</vt:lpstr>
      <vt:lpstr>DPC!Print_Area</vt:lpstr>
      <vt:lpstr>General!Print_Area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 Armasu</dc:creator>
  <cp:lastModifiedBy>Gabriela Dugoiasu</cp:lastModifiedBy>
  <dcterms:created xsi:type="dcterms:W3CDTF">2019-11-21T15:27:05Z</dcterms:created>
  <dcterms:modified xsi:type="dcterms:W3CDTF">2020-02-20T13:39:52Z</dcterms:modified>
</cp:coreProperties>
</file>